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Z:\Acquisitions\A &amp; C Section\Contracts Management Unit (CMU)\CMU Contracts\70-30 to 70-39 PC Goods\PC Goods - 2022\5-Award\2-User Instructions\70-32 OEM Lenovo\70-32 Office Depot\"/>
    </mc:Choice>
  </mc:AlternateContent>
  <xr:revisionPtr revIDLastSave="0" documentId="13_ncr:1_{E80A679C-0AF6-478F-8737-F64140E67A09}" xr6:coauthVersionLast="47" xr6:coauthVersionMax="47" xr10:uidLastSave="{00000000-0000-0000-0000-000000000000}"/>
  <bookViews>
    <workbookView xWindow="20370" yWindow="-120" windowWidth="24240" windowHeight="13140" tabRatio="847" xr2:uid="{00000000-000D-0000-FFFF-FFFF00000000}"/>
  </bookViews>
  <sheets>
    <sheet name="Standard (LS)" sheetId="6" r:id="rId1"/>
    <sheet name="LS Configuration" sheetId="18" r:id="rId2"/>
    <sheet name="Power (LP)" sheetId="19" r:id="rId3"/>
    <sheet name="LP Configuration" sheetId="20" r:id="rId4"/>
    <sheet name="Ultralight (LU)" sheetId="21" r:id="rId5"/>
    <sheet name="LU Configuration" sheetId="22" r:id="rId6"/>
    <sheet name="Mobile Workstation (LM)" sheetId="23" r:id="rId7"/>
    <sheet name="LM Configuration" sheetId="24" r:id="rId8"/>
    <sheet name="MP Configuration" sheetId="25" r:id="rId9"/>
  </sheets>
  <definedNames>
    <definedName name="_xlnm.Print_Titles" localSheetId="6">'Mobile Workstation (LM)'!$8:$8</definedName>
    <definedName name="_xlnm.Print_Titles" localSheetId="2">'Power (LP)'!$8:$8</definedName>
    <definedName name="_xlnm.Print_Titles" localSheetId="0">'Standard (LS)'!$8:$8</definedName>
    <definedName name="_xlnm.Print_Titles" localSheetId="4">'Ultralight (LU)'!$8:$8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45" i="6" l="1"/>
  <c r="L49" i="6" l="1"/>
  <c r="L50" i="6"/>
  <c r="L47" i="6"/>
  <c r="L48" i="6"/>
  <c r="L51" i="6"/>
  <c r="L52" i="6"/>
  <c r="L53" i="6"/>
  <c r="L56" i="6"/>
  <c r="L57" i="6"/>
  <c r="L58" i="6"/>
  <c r="L54" i="6"/>
  <c r="L55" i="6"/>
  <c r="L59" i="6"/>
  <c r="L60" i="6"/>
  <c r="L61" i="6"/>
  <c r="L62" i="6"/>
  <c r="L63" i="6"/>
  <c r="L46" i="6"/>
  <c r="L51" i="19"/>
  <c r="L56" i="19"/>
  <c r="L57" i="19"/>
  <c r="L58" i="19"/>
  <c r="L52" i="19"/>
  <c r="L53" i="19"/>
  <c r="L59" i="19"/>
  <c r="L60" i="19"/>
  <c r="L61" i="19"/>
  <c r="L54" i="19"/>
  <c r="L55" i="19"/>
  <c r="L62" i="19"/>
  <c r="L63" i="19"/>
  <c r="L64" i="19"/>
  <c r="L67" i="19"/>
  <c r="L68" i="19"/>
  <c r="L69" i="19"/>
  <c r="L65" i="19"/>
  <c r="L66" i="19"/>
  <c r="L70" i="19"/>
  <c r="L71" i="19"/>
  <c r="L72" i="19"/>
  <c r="L73" i="19"/>
  <c r="L74" i="19"/>
  <c r="L50" i="19"/>
  <c r="L21" i="23" l="1"/>
  <c r="L20" i="23"/>
  <c r="L14" i="21"/>
  <c r="L13" i="21"/>
  <c r="L23" i="19"/>
  <c r="L22" i="19"/>
  <c r="L22" i="6"/>
  <c r="L23" i="6"/>
  <c r="L24" i="6"/>
  <c r="L25" i="6"/>
  <c r="L26" i="6"/>
  <c r="L27" i="6"/>
  <c r="L28" i="6"/>
  <c r="L29" i="6"/>
  <c r="L30" i="6"/>
  <c r="L31" i="6"/>
  <c r="L32" i="6"/>
  <c r="L33" i="6"/>
  <c r="L34" i="6"/>
  <c r="L35" i="6"/>
  <c r="L36" i="6"/>
  <c r="L37" i="6"/>
  <c r="L38" i="6"/>
  <c r="L39" i="6"/>
  <c r="L40" i="6"/>
  <c r="L41" i="6"/>
  <c r="L42" i="6"/>
  <c r="L21" i="6"/>
  <c r="I72" i="23"/>
  <c r="I71" i="23"/>
  <c r="I70" i="23"/>
  <c r="I69" i="23"/>
  <c r="I68" i="23"/>
  <c r="I67" i="23"/>
  <c r="I66" i="23"/>
  <c r="L46" i="23"/>
  <c r="L45" i="23"/>
  <c r="L44" i="23"/>
  <c r="L43" i="23"/>
  <c r="L42" i="23"/>
  <c r="L41" i="23"/>
  <c r="L40" i="23"/>
  <c r="L39" i="23"/>
  <c r="L38" i="23"/>
  <c r="L37" i="23"/>
  <c r="L36" i="23"/>
  <c r="L35" i="23"/>
  <c r="L34" i="23"/>
  <c r="L33" i="23"/>
  <c r="L32" i="23"/>
  <c r="L31" i="23"/>
  <c r="L30" i="23"/>
  <c r="L29" i="23"/>
  <c r="L28" i="23"/>
  <c r="L27" i="23"/>
  <c r="L26" i="23"/>
  <c r="L25" i="23"/>
  <c r="L24" i="23"/>
  <c r="L17" i="23"/>
  <c r="L16" i="23"/>
  <c r="L15" i="23"/>
  <c r="L14" i="23"/>
  <c r="L13" i="23"/>
  <c r="L12" i="23"/>
  <c r="L11" i="23"/>
  <c r="L10" i="23"/>
  <c r="L9" i="23"/>
  <c r="I65" i="21"/>
  <c r="I64" i="21"/>
  <c r="I63" i="21"/>
  <c r="I62" i="21"/>
  <c r="I61" i="21"/>
  <c r="I60" i="21"/>
  <c r="I59" i="21"/>
  <c r="L39" i="21"/>
  <c r="L38" i="21"/>
  <c r="L37" i="21"/>
  <c r="L36" i="21"/>
  <c r="L35" i="21"/>
  <c r="L34" i="21"/>
  <c r="L33" i="21"/>
  <c r="L32" i="21"/>
  <c r="L31" i="21"/>
  <c r="L30" i="21"/>
  <c r="L29" i="21"/>
  <c r="L28" i="21"/>
  <c r="L27" i="21"/>
  <c r="L26" i="21"/>
  <c r="L25" i="21"/>
  <c r="L24" i="21"/>
  <c r="L23" i="21"/>
  <c r="L22" i="21"/>
  <c r="L21" i="21"/>
  <c r="L20" i="21"/>
  <c r="L19" i="21"/>
  <c r="L18" i="21"/>
  <c r="L17" i="21"/>
  <c r="L10" i="21"/>
  <c r="L9" i="21"/>
  <c r="I83" i="19"/>
  <c r="I82" i="19"/>
  <c r="I81" i="19"/>
  <c r="I80" i="19"/>
  <c r="I79" i="19"/>
  <c r="I78" i="19"/>
  <c r="I77" i="19"/>
  <c r="L47" i="19"/>
  <c r="L46" i="19"/>
  <c r="L45" i="19"/>
  <c r="L44" i="19"/>
  <c r="L43" i="19"/>
  <c r="L42" i="19"/>
  <c r="L41" i="19"/>
  <c r="L40" i="19"/>
  <c r="L39" i="19"/>
  <c r="L38" i="19"/>
  <c r="L37" i="19"/>
  <c r="L36" i="19"/>
  <c r="L35" i="19"/>
  <c r="L34" i="19"/>
  <c r="L33" i="19"/>
  <c r="L32" i="19"/>
  <c r="L31" i="19"/>
  <c r="L30" i="19"/>
  <c r="L29" i="19"/>
  <c r="L28" i="19"/>
  <c r="L27" i="19"/>
  <c r="L26" i="19"/>
  <c r="L19" i="19"/>
  <c r="L18" i="19"/>
  <c r="L17" i="19"/>
  <c r="L16" i="19"/>
  <c r="L15" i="19"/>
  <c r="L14" i="19"/>
  <c r="L13" i="19"/>
  <c r="L12" i="19"/>
  <c r="L11" i="19"/>
  <c r="L10" i="19"/>
  <c r="L9" i="19"/>
  <c r="L14" i="6"/>
  <c r="L13" i="6"/>
  <c r="L12" i="6"/>
  <c r="L11" i="6"/>
  <c r="L10" i="6" l="1"/>
  <c r="L9" i="6"/>
  <c r="I72" i="6" l="1"/>
  <c r="I71" i="6"/>
  <c r="I70" i="6"/>
  <c r="I69" i="6"/>
  <c r="I68" i="6"/>
  <c r="I67" i="6"/>
  <c r="I66" i="6"/>
  <c r="L18" i="6"/>
  <c r="L17" i="6"/>
</calcChain>
</file>

<file path=xl/sharedStrings.xml><?xml version="1.0" encoding="utf-8"?>
<sst xmlns="http://schemas.openxmlformats.org/spreadsheetml/2006/main" count="3028" uniqueCount="806">
  <si>
    <t>Item Description</t>
  </si>
  <si>
    <t>Unit of Measure</t>
  </si>
  <si>
    <t>Contract Discount</t>
  </si>
  <si>
    <t>SKU # / Item #</t>
  </si>
  <si>
    <t>Manufacturer Part Number (OEM #)</t>
  </si>
  <si>
    <t>Manufacturer (OEM)</t>
  </si>
  <si>
    <t>UNSPSC Code
(Version 11)</t>
  </si>
  <si>
    <t xml:space="preserve">Contact Line Item # (CLIN) </t>
  </si>
  <si>
    <t>Commodity Description</t>
  </si>
  <si>
    <t>Contract Price</t>
  </si>
  <si>
    <t>Each</t>
  </si>
  <si>
    <t>Quantity in 
Unit of Measure</t>
  </si>
  <si>
    <t>Department of General Services - Procurement Division</t>
  </si>
  <si>
    <t xml:space="preserve">To access a complete list of contract Non-Core catalog pricing click the link in the next cell: </t>
  </si>
  <si>
    <t>Installation</t>
  </si>
  <si>
    <t>Asset Tagging 
(Bidder administration of State provided tag, with number)</t>
  </si>
  <si>
    <t>Detailed Electronic Asset Information (in addition to Asset Tagging)</t>
  </si>
  <si>
    <t>Imaging (not for use with monitors)</t>
  </si>
  <si>
    <t>Take-Back Services</t>
  </si>
  <si>
    <t>Deployment &amp; Logistics</t>
  </si>
  <si>
    <t>Emergency Services (4-hour response, per occurrence)</t>
  </si>
  <si>
    <t>OEM MSRP / List Price</t>
  </si>
  <si>
    <t>Contractor's Standard Hourly Rate</t>
  </si>
  <si>
    <t>Product Category</t>
  </si>
  <si>
    <t>Non-Core Segment ID</t>
  </si>
  <si>
    <t>Spec Item #</t>
  </si>
  <si>
    <t>Product Attribute</t>
  </si>
  <si>
    <t>Minimum Requirements</t>
  </si>
  <si>
    <t>MSRP SKU/Part #</t>
  </si>
  <si>
    <t>List the part #/sku of the offered make and model from the OEM MSRP/Price List</t>
  </si>
  <si>
    <t>Operating System:</t>
  </si>
  <si>
    <t>Microsoft® Windows® 10 Pro (64-bit)</t>
  </si>
  <si>
    <t xml:space="preserve">Processor:  </t>
  </si>
  <si>
    <t xml:space="preserve">Memory: </t>
  </si>
  <si>
    <t>• 8GB  (upgradeable to 16 GB)
• DDR4 (or newer)
• Non-ECC</t>
  </si>
  <si>
    <t xml:space="preserve">Video: </t>
  </si>
  <si>
    <t xml:space="preserve">Storage: </t>
  </si>
  <si>
    <t>• RJ45
• 10/100/1000 Ethernet</t>
  </si>
  <si>
    <t>Additional I/O Ports:</t>
  </si>
  <si>
    <t xml:space="preserve">Warranty: </t>
  </si>
  <si>
    <t>3 Year Limited Warranty plus 3 Year NBD On-Site Service (CA Statewide)</t>
  </si>
  <si>
    <t>CLIN #</t>
  </si>
  <si>
    <t>• 16GB  (upgradeable to 32 GB)
• DDR4 (or newer)
• Non-ECC</t>
  </si>
  <si>
    <t>Core Configuration - Laptops, Standard</t>
  </si>
  <si>
    <t>Option/Upgrades - Laptops, Standard</t>
  </si>
  <si>
    <t>Warranty Option/Upgrades - Laptops, Standard</t>
  </si>
  <si>
    <r>
      <t xml:space="preserve">Value-Added Services (VAS) - Laptops </t>
    </r>
    <r>
      <rPr>
        <i/>
        <sz val="16"/>
        <color theme="1"/>
        <rFont val="Arial"/>
        <family val="2"/>
      </rPr>
      <t>(this category shall be the same for all Laptop Configurations)</t>
    </r>
  </si>
  <si>
    <t>LS100</t>
  </si>
  <si>
    <t>LS101</t>
  </si>
  <si>
    <t>LS102</t>
  </si>
  <si>
    <t>LS103</t>
  </si>
  <si>
    <t>LS104</t>
  </si>
  <si>
    <t>LS105</t>
  </si>
  <si>
    <r>
      <t xml:space="preserve">Portable Monitors - Laptops </t>
    </r>
    <r>
      <rPr>
        <i/>
        <sz val="16"/>
        <color theme="1"/>
        <rFont val="Arial"/>
        <family val="2"/>
      </rPr>
      <t>(this category shall be the same for all Laptop Configurations)</t>
    </r>
  </si>
  <si>
    <t>LS400</t>
  </si>
  <si>
    <t>LS401</t>
  </si>
  <si>
    <t>LS402</t>
  </si>
  <si>
    <t>LS403</t>
  </si>
  <si>
    <t>LS404</t>
  </si>
  <si>
    <t>LS405</t>
  </si>
  <si>
    <t>LS406</t>
  </si>
  <si>
    <t>LS407</t>
  </si>
  <si>
    <t>LS408</t>
  </si>
  <si>
    <t>LS409</t>
  </si>
  <si>
    <t>LS410</t>
  </si>
  <si>
    <t>LS411</t>
  </si>
  <si>
    <t>LS412</t>
  </si>
  <si>
    <t>LS413</t>
  </si>
  <si>
    <t>LS414</t>
  </si>
  <si>
    <t>LS415</t>
  </si>
  <si>
    <t>LS416</t>
  </si>
  <si>
    <t>LS417</t>
  </si>
  <si>
    <t>LS418</t>
  </si>
  <si>
    <t>LS419</t>
  </si>
  <si>
    <t>LS420</t>
  </si>
  <si>
    <t>LS421</t>
  </si>
  <si>
    <t>LS800</t>
  </si>
  <si>
    <t>LS801</t>
  </si>
  <si>
    <t>LS802</t>
  </si>
  <si>
    <t>LS803</t>
  </si>
  <si>
    <t>LS804</t>
  </si>
  <si>
    <t>LS805</t>
  </si>
  <si>
    <t>LS806</t>
  </si>
  <si>
    <t>LS807</t>
  </si>
  <si>
    <t>LS808</t>
  </si>
  <si>
    <t>LV1000</t>
  </si>
  <si>
    <t>LV1001</t>
  </si>
  <si>
    <t>LV1002</t>
  </si>
  <si>
    <t>LV1003</t>
  </si>
  <si>
    <t>LV1004</t>
  </si>
  <si>
    <t>LV1005</t>
  </si>
  <si>
    <t>LV1006</t>
  </si>
  <si>
    <t>Laptop, Standard - Configuration Breakdown and Comparison</t>
  </si>
  <si>
    <t>LS-1</t>
  </si>
  <si>
    <t>Standard Laptop</t>
  </si>
  <si>
    <t>Shall meet/include the following:
• Business Class
• EPEAT Silver
• Energy Star (current version)</t>
  </si>
  <si>
    <t>LS-2</t>
  </si>
  <si>
    <t xml:space="preserve">Display: </t>
  </si>
  <si>
    <t>• 14" (diagonal)
• LED
• HD</t>
  </si>
  <si>
    <t>LS-3</t>
  </si>
  <si>
    <t>LS-4</t>
  </si>
  <si>
    <t>Functionally equivalent (or better) to: Intel Core i5 (11th generation)</t>
  </si>
  <si>
    <t>LS-5</t>
  </si>
  <si>
    <t>LS-6</t>
  </si>
  <si>
    <t>Support:
• Direct X11 (or later)</t>
  </si>
  <si>
    <t>LS-7</t>
  </si>
  <si>
    <t>240 GB SSD</t>
  </si>
  <si>
    <t>LS-8</t>
  </si>
  <si>
    <t xml:space="preserve">Network Connection (on laptop or compatible docking station): </t>
  </si>
  <si>
    <t>LS-9</t>
  </si>
  <si>
    <t>Wireless:</t>
  </si>
  <si>
    <t>• 802.11 ac (or later)
• Bluetooth 5.0 (or later)</t>
  </si>
  <si>
    <t>LS-10</t>
  </si>
  <si>
    <t>• 2 x USB (or later)
• 1 x video out (DisplayPort, HDMI, or USB-C)
• Audio Out
• Microphone in
• Docking Port</t>
  </si>
  <si>
    <t>LS-11</t>
  </si>
  <si>
    <t xml:space="preserve">Audio: </t>
  </si>
  <si>
    <t>Integrated audio with speaker</t>
  </si>
  <si>
    <t>LS-12</t>
  </si>
  <si>
    <t>Battery:</t>
  </si>
  <si>
    <t>42 Wh</t>
  </si>
  <si>
    <t>LS-13</t>
  </si>
  <si>
    <t>Weight:</t>
  </si>
  <si>
    <t>6 Pounds (Maximum)</t>
  </si>
  <si>
    <t>LS-14</t>
  </si>
  <si>
    <t>Docking Station:</t>
  </si>
  <si>
    <t>Support a docking station option that supports laptop recharging.</t>
  </si>
  <si>
    <t>LS-15</t>
  </si>
  <si>
    <t>Core Configuration - Laptops, Power</t>
  </si>
  <si>
    <t>Option/Upgrades - Laptops, Power</t>
  </si>
  <si>
    <t>Warranty Option/Upgrades - Laptops, Power</t>
  </si>
  <si>
    <r>
      <t xml:space="preserve">Value-Added Services (VAS) - Laptops </t>
    </r>
    <r>
      <rPr>
        <i/>
        <sz val="16"/>
        <color theme="1"/>
        <rFont val="Arial"/>
        <family val="2"/>
      </rPr>
      <t>(this category shall be the same for all Desktop Configurations)</t>
    </r>
  </si>
  <si>
    <t>LP100</t>
  </si>
  <si>
    <t>LP101</t>
  </si>
  <si>
    <t>LP102</t>
  </si>
  <si>
    <t>LP103</t>
  </si>
  <si>
    <t>LP104</t>
  </si>
  <si>
    <t>LP105</t>
  </si>
  <si>
    <t>LP106</t>
  </si>
  <si>
    <t>LP107</t>
  </si>
  <si>
    <t>LP108</t>
  </si>
  <si>
    <t>LP109</t>
  </si>
  <si>
    <t>LP110</t>
  </si>
  <si>
    <t>LP400</t>
  </si>
  <si>
    <t>LP401</t>
  </si>
  <si>
    <t>LP402</t>
  </si>
  <si>
    <t>LP403</t>
  </si>
  <si>
    <t>LP404</t>
  </si>
  <si>
    <t>LP405</t>
  </si>
  <si>
    <t>LP406</t>
  </si>
  <si>
    <t>LP407</t>
  </si>
  <si>
    <t>LP408</t>
  </si>
  <si>
    <t>LP409</t>
  </si>
  <si>
    <t>LP410</t>
  </si>
  <si>
    <t>LP411</t>
  </si>
  <si>
    <t>LP412</t>
  </si>
  <si>
    <t>LP413</t>
  </si>
  <si>
    <t>LP414</t>
  </si>
  <si>
    <t>LP415</t>
  </si>
  <si>
    <t>LP416</t>
  </si>
  <si>
    <t>LP417</t>
  </si>
  <si>
    <t>LP418</t>
  </si>
  <si>
    <t>LP419</t>
  </si>
  <si>
    <t>LP420</t>
  </si>
  <si>
    <t>LP421</t>
  </si>
  <si>
    <t>LP800</t>
  </si>
  <si>
    <t>LP801</t>
  </si>
  <si>
    <t>LP802</t>
  </si>
  <si>
    <t>LP803</t>
  </si>
  <si>
    <t>LP804</t>
  </si>
  <si>
    <t>LP805</t>
  </si>
  <si>
    <t>LP806</t>
  </si>
  <si>
    <t>LP807</t>
  </si>
  <si>
    <t>LP808</t>
  </si>
  <si>
    <t>LP809</t>
  </si>
  <si>
    <t>LP810</t>
  </si>
  <si>
    <t>LP811</t>
  </si>
  <si>
    <t>LP812</t>
  </si>
  <si>
    <t>LP813</t>
  </si>
  <si>
    <t>LP814</t>
  </si>
  <si>
    <t>LP815</t>
  </si>
  <si>
    <t>LP816</t>
  </si>
  <si>
    <t>LP-1</t>
  </si>
  <si>
    <t>Power Laptop</t>
  </si>
  <si>
    <t>LP-2</t>
  </si>
  <si>
    <t xml:space="preserve">Screen: </t>
  </si>
  <si>
    <t>LP-3</t>
  </si>
  <si>
    <t>LP-4</t>
  </si>
  <si>
    <t>Functionally equivalent (or better) to: Intel Core i7 (11th generation)</t>
  </si>
  <si>
    <t>LP-5</t>
  </si>
  <si>
    <t>LP-6</t>
  </si>
  <si>
    <t>LP-7</t>
  </si>
  <si>
    <t>LP-8</t>
  </si>
  <si>
    <t>LP-9</t>
  </si>
  <si>
    <t>LP-10</t>
  </si>
  <si>
    <t>• 2 x USB  (or later)
• 1 x video out (DisplayPort, HDMI, or USB-C)
• Audio Out
• Microphone in
• Docking Port</t>
  </si>
  <si>
    <t>LP-11</t>
  </si>
  <si>
    <t>LP-12</t>
  </si>
  <si>
    <t>LP-13</t>
  </si>
  <si>
    <t>LP-14</t>
  </si>
  <si>
    <t>LP-15</t>
  </si>
  <si>
    <t>Laptops, Power - Configuration Breakdown and Comparison</t>
  </si>
  <si>
    <t>Core Configuration - Laptops, Ultralight</t>
  </si>
  <si>
    <t>Option/Upgrades - Laptops, Ultralight</t>
  </si>
  <si>
    <t>Warranty Option/Upgrades - Laptops, Ultralight</t>
  </si>
  <si>
    <t>LU100</t>
  </si>
  <si>
    <t>LU101</t>
  </si>
  <si>
    <t>LU400</t>
  </si>
  <si>
    <t>LU401</t>
  </si>
  <si>
    <t>LU402</t>
  </si>
  <si>
    <t>LU403</t>
  </si>
  <si>
    <t>LU404</t>
  </si>
  <si>
    <t>LU405</t>
  </si>
  <si>
    <t>LU406</t>
  </si>
  <si>
    <t>LU407</t>
  </si>
  <si>
    <t>LU408</t>
  </si>
  <si>
    <t>LU409</t>
  </si>
  <si>
    <t>LU410</t>
  </si>
  <si>
    <t>LU411</t>
  </si>
  <si>
    <t>LU412</t>
  </si>
  <si>
    <t>LU413</t>
  </si>
  <si>
    <t>LU414</t>
  </si>
  <si>
    <t>LU415</t>
  </si>
  <si>
    <t>LU416</t>
  </si>
  <si>
    <t>LU417</t>
  </si>
  <si>
    <t>LU418</t>
  </si>
  <si>
    <t>LU419</t>
  </si>
  <si>
    <t>LU420</t>
  </si>
  <si>
    <t>LU421</t>
  </si>
  <si>
    <t>LU422</t>
  </si>
  <si>
    <t>LU800</t>
  </si>
  <si>
    <t>LU801</t>
  </si>
  <si>
    <t>LU802</t>
  </si>
  <si>
    <t>LU803</t>
  </si>
  <si>
    <t>LU804</t>
  </si>
  <si>
    <t>LU805</t>
  </si>
  <si>
    <t>LU806</t>
  </si>
  <si>
    <t>LU807</t>
  </si>
  <si>
    <t>LU808</t>
  </si>
  <si>
    <t>LU809</t>
  </si>
  <si>
    <t>LU810</t>
  </si>
  <si>
    <t>LU811</t>
  </si>
  <si>
    <t>Laptops, Ultralight - Configuration Breakdown and Comparison</t>
  </si>
  <si>
    <t>LU-1</t>
  </si>
  <si>
    <t>Ultralight Laptop</t>
  </si>
  <si>
    <t>LU-2</t>
  </si>
  <si>
    <t>• 11.6" (diagonal)
• LED
• HD
• Anti-glare</t>
  </si>
  <si>
    <t>LU-3</t>
  </si>
  <si>
    <t>LU-4</t>
  </si>
  <si>
    <t>LU-5</t>
  </si>
  <si>
    <t>LU-6</t>
  </si>
  <si>
    <t>LU-7</t>
  </si>
  <si>
    <t>120 GB SSD</t>
  </si>
  <si>
    <t>LU-8</t>
  </si>
  <si>
    <t>LU-9</t>
  </si>
  <si>
    <t>LU-10</t>
  </si>
  <si>
    <t>LU-11</t>
  </si>
  <si>
    <t>LU-12</t>
  </si>
  <si>
    <t>LU-13</t>
  </si>
  <si>
    <t>4 Pounds (Maximum)</t>
  </si>
  <si>
    <t>LU-14</t>
  </si>
  <si>
    <t>Port Replicator:</t>
  </si>
  <si>
    <t>Must support a port replicator option that supports notebook recharging.</t>
  </si>
  <si>
    <t>LU-15</t>
  </si>
  <si>
    <t>Core Configuration - Laptops, Mobile Workstation</t>
  </si>
  <si>
    <t>Option/Upgrades - Laptops, Mobile Workstation</t>
  </si>
  <si>
    <t>Warranty Option/Upgrades - Laptops, Mobile Workstation</t>
  </si>
  <si>
    <t>LM100</t>
  </si>
  <si>
    <t>LM101</t>
  </si>
  <si>
    <t>LM102</t>
  </si>
  <si>
    <t>LM103</t>
  </si>
  <si>
    <t>LM104</t>
  </si>
  <si>
    <t>LM105</t>
  </si>
  <si>
    <t>LM106</t>
  </si>
  <si>
    <t>LM107</t>
  </si>
  <si>
    <t>LM108</t>
  </si>
  <si>
    <t>LM400</t>
  </si>
  <si>
    <t>LM401</t>
  </si>
  <si>
    <t>LM402</t>
  </si>
  <si>
    <t>LM403</t>
  </si>
  <si>
    <t>LM404</t>
  </si>
  <si>
    <t>LM405</t>
  </si>
  <si>
    <t>LM406</t>
  </si>
  <si>
    <t>LM407</t>
  </si>
  <si>
    <t>LM408</t>
  </si>
  <si>
    <t>LM409</t>
  </si>
  <si>
    <t>LM410</t>
  </si>
  <si>
    <t>LM411</t>
  </si>
  <si>
    <t>LM412</t>
  </si>
  <si>
    <t>LM413</t>
  </si>
  <si>
    <t>LM414</t>
  </si>
  <si>
    <t>LM415</t>
  </si>
  <si>
    <t>LM416</t>
  </si>
  <si>
    <t>LM417</t>
  </si>
  <si>
    <t>LM418</t>
  </si>
  <si>
    <t>LM419</t>
  </si>
  <si>
    <t>LM420</t>
  </si>
  <si>
    <t>LM421</t>
  </si>
  <si>
    <t>LM422</t>
  </si>
  <si>
    <t>LM800</t>
  </si>
  <si>
    <t>LM801</t>
  </si>
  <si>
    <t>LM802</t>
  </si>
  <si>
    <t>LM803</t>
  </si>
  <si>
    <t>LM804</t>
  </si>
  <si>
    <t>LM805</t>
  </si>
  <si>
    <t>LM806</t>
  </si>
  <si>
    <t>Laptops, Mobile Workstation - Configuration Breakdown and Comparison</t>
  </si>
  <si>
    <t>LM-1</t>
  </si>
  <si>
    <t>Mobile Workstation Laptop:</t>
  </si>
  <si>
    <t>LM-2</t>
  </si>
  <si>
    <t>• 15" (diagonal)
• LED
• HD</t>
  </si>
  <si>
    <t>LM-3</t>
  </si>
  <si>
    <t>LM-4</t>
  </si>
  <si>
    <t>LM-5</t>
  </si>
  <si>
    <t>LM-6</t>
  </si>
  <si>
    <t>Video card must be:
• discreet professional grade
• 2GB GDRR5 (or newer)
• support DirectX 11 (or later)</t>
  </si>
  <si>
    <t>LM-7</t>
  </si>
  <si>
    <t>LM-8</t>
  </si>
  <si>
    <t>LM-9</t>
  </si>
  <si>
    <t>LM-10</t>
  </si>
  <si>
    <t>LM-11</t>
  </si>
  <si>
    <t>LM-12</t>
  </si>
  <si>
    <t>55 Wh</t>
  </si>
  <si>
    <t>LM-13</t>
  </si>
  <si>
    <t>8 Pounds (Maximum)</t>
  </si>
  <si>
    <t>LM-14</t>
  </si>
  <si>
    <t>LM-15</t>
  </si>
  <si>
    <t>MP300</t>
  </si>
  <si>
    <t>MP301</t>
  </si>
  <si>
    <t>Laptops, Portable Monitors - Configuration Breakdown and Comparison</t>
  </si>
  <si>
    <t>MP-1</t>
  </si>
  <si>
    <t>Portable Monitor</t>
  </si>
  <si>
    <t>Shall meet/include the following:
• LED
• EPEAT Silver
• Energy Star (current version)</t>
  </si>
  <si>
    <t>MP-2</t>
  </si>
  <si>
    <t>Size:</t>
  </si>
  <si>
    <t>13.5" to 15.5" diagonal</t>
  </si>
  <si>
    <t>MP-3</t>
  </si>
  <si>
    <t>Native Resolution:</t>
  </si>
  <si>
    <t>FHD</t>
  </si>
  <si>
    <t>MP-4</t>
  </si>
  <si>
    <t xml:space="preserve">Contrast Ratio (Static): </t>
  </si>
  <si>
    <t>600 to 1</t>
  </si>
  <si>
    <t>MP-5</t>
  </si>
  <si>
    <t>Viewing Angle:</t>
  </si>
  <si>
    <t>170° horizontal, 160° vertical</t>
  </si>
  <si>
    <t>MP-6</t>
  </si>
  <si>
    <t>Video Ports:</t>
  </si>
  <si>
    <t>USB-C</t>
  </si>
  <si>
    <t>MP-7</t>
  </si>
  <si>
    <t>Video Cable:</t>
  </si>
  <si>
    <t>1.8 meter USB-C cable included</t>
  </si>
  <si>
    <t>MP-8</t>
  </si>
  <si>
    <t>Warranty:</t>
  </si>
  <si>
    <t>Three-year warranty, Exchange Replacement</t>
  </si>
  <si>
    <t>MP-9</t>
  </si>
  <si>
    <t>Stand:</t>
  </si>
  <si>
    <t>Included</t>
  </si>
  <si>
    <t>MP-10</t>
  </si>
  <si>
    <t>2 lbs maximum</t>
  </si>
  <si>
    <t>Contractor: Office Depot, LLC</t>
  </si>
  <si>
    <t>https://www3.lenovo.com/le/listprice/us/en/listprice/listprice</t>
  </si>
  <si>
    <t>Statewide Contract 1-22-70-32  PC Goods, Lenovo</t>
  </si>
  <si>
    <t>ThinkPad L14 Gen 2</t>
  </si>
  <si>
    <t>ThinkPad T14 Gen 2</t>
  </si>
  <si>
    <t>ThinkPad T15 Gen 2</t>
  </si>
  <si>
    <t>ThinkPad T14s Gen 2</t>
  </si>
  <si>
    <t>ThinkPad L15 Gen 2</t>
  </si>
  <si>
    <t>ThinkPad X1 Carbon Gen 9</t>
  </si>
  <si>
    <t>20X2S8RC00</t>
  </si>
  <si>
    <t>Lenovo</t>
  </si>
  <si>
    <t>20W1SBT200</t>
  </si>
  <si>
    <t>20W5S5UX00</t>
  </si>
  <si>
    <t>20WNS6NC00</t>
  </si>
  <si>
    <t>20X4S9LP00</t>
  </si>
  <si>
    <t>20XXSBYM00</t>
  </si>
  <si>
    <t>LS - ThinkPad L14 G2</t>
  </si>
  <si>
    <t>LS - ThinkPad T14 Gen 2</t>
  </si>
  <si>
    <t>LS - ThinkPad T15 Gen 2</t>
  </si>
  <si>
    <t>LS - ThinkPad T14s Gen 2</t>
  </si>
  <si>
    <t>LS - ThinkPad L15 Gen 2</t>
  </si>
  <si>
    <t>LS - ThinkPad X1 Carbon Gen 9</t>
  </si>
  <si>
    <t>61DDUAR6US</t>
  </si>
  <si>
    <t>62A3UAR1US</t>
  </si>
  <si>
    <t>USB C Universal Dock</t>
  </si>
  <si>
    <t>Lenovo Adjustable Arm</t>
  </si>
  <si>
    <t>TP Hybrid USB C Dock US</t>
  </si>
  <si>
    <t>TP TBT 4 WS Dock-US</t>
  </si>
  <si>
    <t>TP TBT 4 Dock-US</t>
  </si>
  <si>
    <t>ThinkPad Professional 15.6-inch Backpack</t>
  </si>
  <si>
    <t>ThinkPad Essential Plus 15.6-inch Backpack</t>
  </si>
  <si>
    <t>ThinkPad Professional 15.6-inch Topload Case</t>
  </si>
  <si>
    <t>ThinkPad 14-inch Professional Slim Topload</t>
  </si>
  <si>
    <t>ThinkPad Essential Plus 15.6-inch Topload (Eco)</t>
  </si>
  <si>
    <t>ThinkPad Essential 16-inch Topload (Eco)</t>
  </si>
  <si>
    <t>Lenovo USB-C to HDMI 2.0b Adapter</t>
  </si>
  <si>
    <t>Lenovo USB-C to Ethernet Adapter</t>
  </si>
  <si>
    <t>ThinkPad USB3.0 to Ethernet Adapter for NA</t>
  </si>
  <si>
    <t>Lenovo USB-C to DisplayPort Adapter - NA</t>
  </si>
  <si>
    <t>Lenovo 14.0-inch W9 Laptop Privacy Filter from 3M</t>
  </si>
  <si>
    <t>Lenovo 15.6-inch W9 Laptop Privacy Filter from 3M</t>
  </si>
  <si>
    <t>Lenovo 17.3-inch W9 Laptop Privacy Filter from 3M</t>
  </si>
  <si>
    <t xml:space="preserve">Lenovo Essential Wired Keyboard (Black) </t>
  </si>
  <si>
    <t>Lenovo Basic Wired Mouse</t>
  </si>
  <si>
    <t>Lenovo Essential Wired Combo Keyboard and Mouse</t>
  </si>
  <si>
    <t>Lenovo Essential Wireless Combo Keyboard &amp; Mouse</t>
  </si>
  <si>
    <t>Lenovo Essential FHD Webcam</t>
  </si>
  <si>
    <t>40AY0090US</t>
  </si>
  <si>
    <t>4XF0H70603</t>
  </si>
  <si>
    <t>40AF0135US</t>
  </si>
  <si>
    <t>40B00300US</t>
  </si>
  <si>
    <t>40B00135US</t>
  </si>
  <si>
    <t>4X40Q26383</t>
  </si>
  <si>
    <t>4X41A30364</t>
  </si>
  <si>
    <t>4X40Q26384</t>
  </si>
  <si>
    <t>4X40W19826</t>
  </si>
  <si>
    <t>4X41A30365</t>
  </si>
  <si>
    <t>4X41C12469</t>
  </si>
  <si>
    <t>4X90R61022</t>
  </si>
  <si>
    <t>4X91D96889</t>
  </si>
  <si>
    <t>4X91D96891</t>
  </si>
  <si>
    <t>4X91D96887</t>
  </si>
  <si>
    <t>0A61769</t>
  </si>
  <si>
    <t>0A61771</t>
  </si>
  <si>
    <t>4XJ0L59632</t>
  </si>
  <si>
    <t>4Y41C68642</t>
  </si>
  <si>
    <t>4Y51C68693</t>
  </si>
  <si>
    <t>4X30L79883</t>
  </si>
  <si>
    <t>4X30M39458</t>
  </si>
  <si>
    <t>4XC1B34802</t>
  </si>
  <si>
    <t>Use with All Configurations</t>
  </si>
  <si>
    <t>Privacy Filter</t>
  </si>
  <si>
    <t>Dock</t>
  </si>
  <si>
    <t>Backpack</t>
  </si>
  <si>
    <t>5WS0W86735</t>
  </si>
  <si>
    <t>5PS0A23193</t>
  </si>
  <si>
    <t>5PS0A22966</t>
  </si>
  <si>
    <t>5PS0K18187</t>
  </si>
  <si>
    <t>5WS0W86716</t>
  </si>
  <si>
    <t>5WS0W86745</t>
  </si>
  <si>
    <t>5PS0F15928</t>
  </si>
  <si>
    <t>5PS0F17633</t>
  </si>
  <si>
    <t>5PS0K18166</t>
  </si>
  <si>
    <t>Monitor Arm</t>
  </si>
  <si>
    <t>Laptop Bag</t>
  </si>
  <si>
    <t>Adapter</t>
  </si>
  <si>
    <t>Keyboard</t>
  </si>
  <si>
    <t>Mouse</t>
  </si>
  <si>
    <t>Combo Keyboard and Mouse</t>
  </si>
  <si>
    <t>Webcam</t>
  </si>
  <si>
    <t>LS - Use with all 15.6" or smaller</t>
  </si>
  <si>
    <t>LS - Use with all 14" or smaller</t>
  </si>
  <si>
    <t>LS - Use with all 16" or smaller</t>
  </si>
  <si>
    <t>MP ThinkVision 14" &amp; LS ThinkPad T14 &amp; T14s &amp; L14</t>
  </si>
  <si>
    <t>MP- ThinkPad T15 &amp; L15</t>
  </si>
  <si>
    <t>Use with All Monitors</t>
  </si>
  <si>
    <t>5 year Warranty</t>
  </si>
  <si>
    <t>3 year Warranty</t>
  </si>
  <si>
    <t>3YR Accidental Damage Protection - L14/T14/T15/L15/K14/L13</t>
  </si>
  <si>
    <t>4 year Warranty</t>
  </si>
  <si>
    <t>4YR Accidental Damage Protection - L14/T14/T15/L15/K14/L13</t>
  </si>
  <si>
    <t>5YR Accidental Damage Protection - L14/T14/T15/L15/K14/L13</t>
  </si>
  <si>
    <t>3YR Accidental Damage Protection - X1 Carbon/X1 Extreme</t>
  </si>
  <si>
    <t>4YR Accidental Damage Protection - X1 Carbon/X1 Extreme</t>
  </si>
  <si>
    <t>5YR Accidental Damage Protection - X1 Carbon/X1 Extreme</t>
  </si>
  <si>
    <t>LS ThinkPad L14/T14/T15/L15/K14/L13</t>
  </si>
  <si>
    <t>LS X1 Carbon/X1 Extreme</t>
  </si>
  <si>
    <t>LS809</t>
  </si>
  <si>
    <t>LS810</t>
  </si>
  <si>
    <t>LV1000Install</t>
  </si>
  <si>
    <t>LV1001Assettag</t>
  </si>
  <si>
    <t>LV1002ElectronicAsset</t>
  </si>
  <si>
    <t>LV1003Imaging</t>
  </si>
  <si>
    <t>LV1004TakeBack</t>
  </si>
  <si>
    <t>LV1005DeployLogistics</t>
  </si>
  <si>
    <t>LV1006EmergencyService</t>
  </si>
  <si>
    <t>End of page</t>
  </si>
  <si>
    <t xml:space="preserve">14" WUXGA (1920 x 1200), IPS, Anti-Glare, Non-touch, 100%sRGB, 400 nits, Narrow Bezel
</t>
  </si>
  <si>
    <t xml:space="preserve">Windows 10 Pro 64 preinstalled through downgrade rights in Windows 11 Pro 64
</t>
  </si>
  <si>
    <t xml:space="preserve">11th Generation Intel® Core™ i5-1135G7 Processor (2.40 GHz up to 4.20 GHz)
</t>
  </si>
  <si>
    <t>8 GB DDR4-3200MHz (SoDIMM)</t>
  </si>
  <si>
    <t>8 GB DDR4-3200MHz (Soldered)</t>
  </si>
  <si>
    <t>8 GB LPDDR4X-4266MHz (Soldered)</t>
  </si>
  <si>
    <t>8 GB DDR4-3200MHz (SoDIMM) (2 x 4 GB)</t>
  </si>
  <si>
    <t>Support:
• Direct X17</t>
  </si>
  <si>
    <t>256 GB SSD</t>
  </si>
  <si>
    <t>802.11a/b/g/n/ac/ax, Bluetooth 5.2</t>
  </si>
  <si>
    <t>802.11a/b/g/n/ac/ax, Bluetooth 5.3</t>
  </si>
  <si>
    <t>802.11a/b/g/n/ac/ax, Bluetooth 5.4</t>
  </si>
  <si>
    <t>802.11a/b/g/n/ac/ax, Bluetooth 5.5</t>
  </si>
  <si>
    <t>802.11a/b/g/n/ac/ax, Bluetooth 5.6</t>
  </si>
  <si>
    <t>802.11a/b/g/n/ac/ax, Bluetooth 5.7</t>
  </si>
  <si>
    <t>USB 3.2 Gen 1 (Always On) ¦ USB 3.2 Gen 1 ¦ USB-C 3.2 Gen 1 (supports DisplayPort` 1.4 Alt Mode) (Power Delivery 2.0) ¦ USB-C 3.2 Gen 2 (supports DisplayPort 1.4 Alt Mode) (Power Delivery 2.0) ¦ HDMI ¦ LAN ¦ Headphone/microphone combo jack ¦ Dock</t>
  </si>
  <si>
    <t>3 Cell Li-Pol 45Wh</t>
  </si>
  <si>
    <t>3 Cell Li-Polymer 50Wh</t>
  </si>
  <si>
    <t>3 Cell Li-Polymer 57Wh</t>
  </si>
  <si>
    <t>4 Cell Li-Polymer Internal Battery, 57Wh</t>
  </si>
  <si>
    <t>3 Cell Li-Polymer Internal Battery, 45Wh</t>
  </si>
  <si>
    <t>up to 3.84 lbs</t>
  </si>
  <si>
    <t>up to 3.49 lbs</t>
  </si>
  <si>
    <t>up to 4.07 lbs</t>
  </si>
  <si>
    <t>up to 3.64 lbs</t>
  </si>
  <si>
    <t>up to 4.37 lbs</t>
  </si>
  <si>
    <t>up to 2.49 lbs</t>
  </si>
  <si>
    <t>Supports a docking station option that supports laptop recharging.</t>
  </si>
  <si>
    <t>3YR Premier NBD</t>
  </si>
  <si>
    <t>14.0"HD (1366x768),TN, Anti-Glare, 220nits, Non Touch, 720 HD Camera, Mic,  No WWAN, WLAN</t>
  </si>
  <si>
    <t>14.0" FHD (1920 x 1080) IPS Anti-Glare 300nits Non-Touch, 720P HD Camera with ThinkShutter, Mic, No WWAN, WLAN</t>
  </si>
  <si>
    <t>15.6" FHD(1920x1080), IPS, 300nits, Anti-glare, Non-Touch, 720p HD Camera with ThinkShutter, Mic, No WWAN, WLAN</t>
  </si>
  <si>
    <t>14.0" FHD (1920 x 1080) IPS Anti-Glare 300nits Non-Touch, 720p HD Camera with ThinkShutter, Mic, No 5G WWAN, Black</t>
  </si>
  <si>
    <t>15.6" HD (1366 x 768), TN, Anti-Glare, Non-touch, 220 nits</t>
  </si>
  <si>
    <t>Windows 10 Pro 64 preinstalled through downgrade rights in Windows 11 Pro 64</t>
  </si>
  <si>
    <t>11th Generation Intel® Core™ i5-1135G7 Processor (2.40 GHz up to 4.20 GHz)</t>
  </si>
  <si>
    <t>Direct X12</t>
  </si>
  <si>
    <t>N/A</t>
  </si>
  <si>
    <t>20W5S5V200</t>
  </si>
  <si>
    <t>ThinkPad T15 Gen 2 i7/16BG/256GB</t>
  </si>
  <si>
    <t>20X4SBS100</t>
  </si>
  <si>
    <t>ThinkPad L15 Gen 2 i7/16BG/256GB</t>
  </si>
  <si>
    <t>ThinkPad P15s Gen 2 i7/16BG/256GB</t>
  </si>
  <si>
    <t>21AAS1HY00</t>
  </si>
  <si>
    <t>ThinkPad P15v Gen 2 i7/16BG/256GB</t>
  </si>
  <si>
    <t>20Y4S39Y00</t>
  </si>
  <si>
    <t>ThinkPad P1 Gen 4 i7/16BG/256GB</t>
  </si>
  <si>
    <t>21A8S08800</t>
  </si>
  <si>
    <t>ThinkPad T15p Gen 2 i7/16BG/256GB</t>
  </si>
  <si>
    <t>20XXSBYP00</t>
  </si>
  <si>
    <t>ThinkPad X1 Carbon Gen 9 i7/16BG/256GB</t>
  </si>
  <si>
    <t>20Y6S13N00</t>
  </si>
  <si>
    <t>ThinkPad X1 Extreme Gen 4 i7/16BG/256GB</t>
  </si>
  <si>
    <t>20W1SBT600</t>
  </si>
  <si>
    <t>ThinkPad T14 Gen 2 i7/16BG/256GB</t>
  </si>
  <si>
    <t>20WNS6ND00</t>
  </si>
  <si>
    <t>ThinkPad T14s Gen 2 i7/16BG/256GB</t>
  </si>
  <si>
    <t>20X2SB0Q00</t>
  </si>
  <si>
    <t>ThinkPad L14 Gen 2 i7/16BG/256GB</t>
  </si>
  <si>
    <t>LP - ThinkPad T15 Gen 2</t>
  </si>
  <si>
    <t>LP - ThinkPad L15 Gen 2</t>
  </si>
  <si>
    <t>LP -ThinkPad P15s Gen 2</t>
  </si>
  <si>
    <t>LP - ThinkPad P1 Gen 4</t>
  </si>
  <si>
    <t>LP - ThinkPad T15p Gen 2</t>
  </si>
  <si>
    <t>LP - ThinkPad X1 Carbon Gen 9</t>
  </si>
  <si>
    <t>LP - ThinkPad X1 Extreme Gen 4</t>
  </si>
  <si>
    <t>LP - ThinkPad T14 Gen 2</t>
  </si>
  <si>
    <t>LP - ThinkPad T14s Gen 2</t>
  </si>
  <si>
    <t>LP - ThinkPad L14 Gen 2</t>
  </si>
  <si>
    <t>LP - ThinkPad L15s Gen 2</t>
  </si>
  <si>
    <t>Combo Keyboard &amp; Mouse</t>
  </si>
  <si>
    <t>4 Year Warranty</t>
  </si>
  <si>
    <t>5WS0W86726</t>
  </si>
  <si>
    <t>5 Year Warranty</t>
  </si>
  <si>
    <t>3 Year Warranty</t>
  </si>
  <si>
    <t>5WS0W86674</t>
  </si>
  <si>
    <t>5WS0W86655</t>
  </si>
  <si>
    <t>5PS0V07049</t>
  </si>
  <si>
    <t>3YR Accidental Damage Protection - P15/P15s/P15v/P17/T15p/T15g/P1</t>
  </si>
  <si>
    <t>5PS0V07113</t>
  </si>
  <si>
    <t>4YR Accidental Damage Protection - P15/P15s/P15v/P17/T15p/T15g/P1</t>
  </si>
  <si>
    <t>5PS0V07056</t>
  </si>
  <si>
    <t>5YR Accidental Damage Protection - P15/P15s/P15v/P17/T15p/T15g/P1</t>
  </si>
  <si>
    <t>LP L14/T14/T15/L15/K14/L13</t>
  </si>
  <si>
    <t>LP X1 Carbon/X1 Extreme</t>
  </si>
  <si>
    <t>LP P15/P15s/P15v/P17/T15p/T15g/P1</t>
  </si>
  <si>
    <t>15.6" FHD (1920 x 1080), IPS, Anti-Glare, Non-touch, 300 nits</t>
  </si>
  <si>
    <t>15.6" FHD (1920 x 1080), IPS, Anti-Glare, Non-touch, 250 nits</t>
  </si>
  <si>
    <t>16" WQXGA (2560 x 1600), IPS, Anti-Glare, Non-touch, 100%sRGB, 400 nits, Low Blue Light</t>
  </si>
  <si>
    <t>14" WUXGA (1920 x 1200), IPS, Anti-Glare, Non-touch, 100%sRGB, 400 nits, Narrow Bezel</t>
  </si>
  <si>
    <t>16.0" WQXGA (2560 x 1600) IPS AntiGlare 400nits 100%sRGB Non-Touch Low Blue Light, FHD Camera with ThinkShutter, Mic, WLAN, Black Paint</t>
  </si>
  <si>
    <t>14" FHD (1920 x 1080), IPS, Anti-Glare, Non-touch, 250 nits</t>
  </si>
  <si>
    <t>Windows 10 Pro 64 preinstalled through downgrade rights in Windows 11 Pro 65</t>
  </si>
  <si>
    <t>Windows 10 Pro 64 preinstalled through downgrade rights in Windows 11 Pro 67</t>
  </si>
  <si>
    <t>Windows 10 Pro 64 preinstalled through downgrade rights in Windows 11 Pro 68</t>
  </si>
  <si>
    <t>Windows 10 Pro 64 preinstalled through downgrade rights in Windows 11 Pro 69</t>
  </si>
  <si>
    <t>Windows 10 Pro 64 preinstalled through downgrade rights in Windows 11 Pro 71</t>
  </si>
  <si>
    <t>Windows 10 Pro 64 preinstalled through downgrade rights in Windows 11 Pro 73</t>
  </si>
  <si>
    <t>Windows 10 Pro 64 preinstalled through downgrade rights in Windows 11 Pro 74</t>
  </si>
  <si>
    <t>Windows 10 Pro 64 preinstalled through downgrade rights in Windows 11 Pro 75</t>
  </si>
  <si>
    <t>Windows 10 Pro 64 preinstalled through downgrade rights in Windows 11 Pro 76</t>
  </si>
  <si>
    <t>Windows 10 Pro 64 preinstalled through downgrade rights in Windows 11 Pro 77</t>
  </si>
  <si>
    <t>11th Generation Intel® Core™ i7-1185G7 vPro® Processor (3.00 GHz up to 4.80 GHz)</t>
  </si>
  <si>
    <t>11th Generation Intel® Core™ i7-1165G7 Processor (2.80 GHz up to 4.70 GHz)</t>
  </si>
  <si>
    <t>11th Generation Intel® Core™ i7-11850H vPro® Processor (2.50 GHz up to 4.80 GHz)</t>
  </si>
  <si>
    <t>16 GB DDR4-3200MHz (SoDIMM)</t>
  </si>
  <si>
    <t>16 GB LPDDR4X-4266MHz (Soldered)</t>
  </si>
  <si>
    <t>16 GB DDR4-3200MHz (Soldered) + 32 GB DDR4-3200MHz (SoDIMM)</t>
  </si>
  <si>
    <t>16 GB DDR4-3200MHz (SODIMM)</t>
  </si>
  <si>
    <t>256GB SSD M.2 2280 NVMe TLC OP </t>
  </si>
  <si>
    <t>256GB SSD M.2 2280 NVMe TLC OP</t>
  </si>
  <si>
    <t>256GB SSD M.2 2280 NVMe TLC OPAL</t>
  </si>
  <si>
    <t>Intel AX210 11ax, 2x2 + BT5.2</t>
  </si>
  <si>
    <t>Intel AX210 11ax, 2x2 + BT5.3</t>
  </si>
  <si>
    <t>Intel AX210 11ax, 2x2 + BT5.5</t>
  </si>
  <si>
    <t>Intel AX210 11ax, 2x2 + BT5.6</t>
  </si>
  <si>
    <t>Intel AX210 11ax, 2x2 + BT5.7</t>
  </si>
  <si>
    <t>Intel AX210 11ax, 2x2 + BT5.9</t>
  </si>
  <si>
    <t>Intel AX210 11ax, 2x2 + BT5.11</t>
  </si>
  <si>
    <t>Intel AX210 11ax, 2x2 + BT5.12</t>
  </si>
  <si>
    <t>Intel AX210 11ax, 2x2 + BT5.13</t>
  </si>
  <si>
    <t>Intel AX210 11ax, 2x2 + BT5.14</t>
  </si>
  <si>
    <t>Intel AX210 11ax, 2x2 + BT5.15</t>
  </si>
  <si>
    <t>1x USB 3.2 Gen 1
1x USB 3.2 Gen 1 (Always On)
2x Thunderbolt 4 / USB4™ 40Gbps (support data transfer, Power Delivery 3.0 and DisplayPort™ 1.4a)
1x HDMI 2.0
1x microSD card reader
1x Headphone / microphone combo jack (3.5mm)</t>
  </si>
  <si>
    <t>Standard Ports
1x USB 3.2 Gen 1
1x USB 3.2 Gen 1 (Always On)
1x USB-C 3.2 Gen 1 (support data transfer, Power Delivery 3.0, and DisplayPort™ 1.4)
1x Thunderbolt 4 / USB 4 40Gbps (support data transfer, Power Delivery 3.0, and DisplayPort 1.4)
1x HDMI 2.0
1x microSD card reader
1x Headphone / microphone combo jack (3.5mm)</t>
  </si>
  <si>
    <t>Standard Ports
1x USB 3.2 Gen 1
1x USB 3.2 Gen 1 (Always On)
2x Thunderbolt 4 / USB4™ 40Gbps / USB-C 3.2 Gen 2 (support data transfer, Power Delivery 3.0 and DisplayPort™ 1.4)
1x HDMI 2.0
1x microSD card reader
1x Headphone / microphone combo jack (3.5mm)</t>
  </si>
  <si>
    <t>Standard Ports
2x USB 3.2 Gen 1 (one Always On)
1x Thunderbolt 4 / USB 4 40Gbps (support data transfer, Power Delivery 3.0, and DisplayPort™ 1.4)
1x HDMI 2.0
1x SD card reader
1x Ethernet (RJ-45)
1x Headphone / microphone combo jack (3.5mm)</t>
  </si>
  <si>
    <t>Standard Ports
2x USB 3.2 Gen 1 (one Always On)
2x Thunderbolt 4 / USB4™ 40Gbps (support data transfer, Power Delivery 3.0 and DisplayPort™ 1.4a)
1x SD card reader
1x Headphone / microphone combo jack (3.5mm)</t>
  </si>
  <si>
    <t>Standard Ports
1x USB 3.2 Gen 1
1x USB 3.2 Gen 1 (Always On)
2x Thunderbolt 4 / USB4™ 40Gbps (support data transfer, Power Delivery 3.0 and DisplayPort™ 1.4a)
1x HDMI 2.0
1x Headphone / microphone combo jack (3.5mm))</t>
  </si>
  <si>
    <t>Standard Ports
1x USB 3.2 Gen 1
1x USB 3.2 Gen 1 (Always On)
2x Thunderbolt 4 / USB4™ 40Gbps (support data transfer, Power Delivery 3.0 and DisplayPort™ 1.4)
1x SD card reader
1x Headphone / microphone combo jack (3.5mm)
1x Power connector)</t>
  </si>
  <si>
    <t>Standard Ports
1x USB 3.2 Gen 1
1x USB 3.2 Gen 1 (Always On)
2x Thunderbolt 4 / USB4™ 40Gbps (support data transfer, Power Delivery 3.0 and DisplayPort™ 1.4a)
1x HDMI 2.0
1x microSD card reader
1x Headphone / microphone combo jack (3.5mm))</t>
  </si>
  <si>
    <t>Standard Ports
1x USB 3.2 Gen 1
1x USB 3.2 Gen 1 (Always On)
2x Thunderbolt 4 / USB4™ 40Gbps (support data transfer, Power Delivery 3.0 and DisplayPort™ 1.4a)
1x HDMI 2.0
1x Headphone / microphone combo jack (3.5mm)</t>
  </si>
  <si>
    <t>Stereo speakers, 2W x2, Dolby Audio Premium</t>
  </si>
  <si>
    <t xml:space="preserve">3 Cell Li-Polymer 57Wh
</t>
  </si>
  <si>
    <t>6 Cell Li-Polymer Internal Battery, 68Wh</t>
  </si>
  <si>
    <t>4 Cell Li-Polymer Internal Battery, 90Wh</t>
  </si>
  <si>
    <t>3 Cell Li-Polymer 45Wh</t>
  </si>
  <si>
    <t>4.07 lbs</t>
  </si>
  <si>
    <t>4.37 lbs</t>
  </si>
  <si>
    <t>3.93 lbs</t>
  </si>
  <si>
    <t>4.56 lbs</t>
  </si>
  <si>
    <t>4.1 lbs</t>
  </si>
  <si>
    <t>2.49 lbs</t>
  </si>
  <si>
    <t>3.49 lbs</t>
  </si>
  <si>
    <t>3.46 lbs</t>
  </si>
  <si>
    <t>3.84 lbs</t>
  </si>
  <si>
    <t>Various docking solutions supported via Thunderbolt or USB-C.</t>
  </si>
  <si>
    <t>3Y Lenovo Support</t>
  </si>
  <si>
    <t>21CSS0BK00</t>
  </si>
  <si>
    <t>20VJS4MD00</t>
  </si>
  <si>
    <t>LU -ThinkPad L13 Gen 2</t>
  </si>
  <si>
    <t>4 year warranty</t>
  </si>
  <si>
    <t>5 year warranty</t>
  </si>
  <si>
    <t>3 year warranty</t>
  </si>
  <si>
    <t>14" Portable USB-C Touch  (1920x1080)</t>
  </si>
  <si>
    <t>ThinkVision M14 - LED - Full HD (1080p) - 14"</t>
  </si>
  <si>
    <t xml:space="preserve">Notebook K14 Gen 1 </t>
  </si>
  <si>
    <t xml:space="preserve">LU - Notebook K14 Gen 1 </t>
  </si>
  <si>
    <t>ThinkPad L13 Gen 2</t>
  </si>
  <si>
    <t>14" FHD (1920 x 1080), TN, Anti-Glare, 250 nits, Narrow Bezel</t>
  </si>
  <si>
    <t>13.3" FHD (1920 x 1080), IPS, Anti-Reflection/Anti-Smudge, Touch, 300 nits</t>
  </si>
  <si>
    <t>Windows 10 Pro 64 preinstalled through downgrade rights in Windows 11 Pro 66</t>
  </si>
  <si>
    <t>Direct X 12 supported</t>
  </si>
  <si>
    <t>256 GB SSD M.2 2242 PCIe TLC</t>
  </si>
  <si>
    <t>128 GB SSD M.2 2242 PCIe TLC</t>
  </si>
  <si>
    <t>BT 5.0 or above,Intel9560 2x2ac</t>
  </si>
  <si>
    <t>1x USB 3.2 Gen 1
1x USB 3.2 Gen 1 (Always On)
1x USB-C 3.2 Gen 2 (support data transfer, Power Delivery and DisplayPort 1.2)
1x Thunderbolt 4 / USB4 40Gbps (support data transfer, Power Delivery 3.0, and DisplayPort 1.4)
1x HDMI 2.0
1x microSD card reader
1x Headphone / microphone combo jack (3.5mm)</t>
  </si>
  <si>
    <t xml:space="preserve">4 Cell Li-Ion Polymer Internal Battery, 46Wh
</t>
  </si>
  <si>
    <t>3.34 lbs</t>
  </si>
  <si>
    <t>3.06 lbs</t>
  </si>
  <si>
    <t>Various docking solutions supported via side docking connector, Thunderbolt or USB-C.</t>
  </si>
  <si>
    <t>" RJ45
• 10/100/1000 Ethernet</t>
  </si>
  <si>
    <t>ThinkPad T15 Gen 2 i7/16GB/256GB</t>
  </si>
  <si>
    <t>20YRS4VB00</t>
  </si>
  <si>
    <t>ThinkPad P15 Gen 2 i7/16GB/256GB</t>
  </si>
  <si>
    <t>ThinkPad P15s Gen 2 i7/16GB/256GB</t>
  </si>
  <si>
    <t>21AAS1HX00</t>
  </si>
  <si>
    <t>ThinkPad P15v Gen 2 i7/16GB/256GB</t>
  </si>
  <si>
    <t>20Y4S39X00</t>
  </si>
  <si>
    <t>ThinkPad P1 Gen 4 i7/16GB/256GB</t>
  </si>
  <si>
    <t>20YTS0RN00</t>
  </si>
  <si>
    <t>ThinkPad T15g Gen 2 i7/16GB/256GB</t>
  </si>
  <si>
    <t>21A8S08700</t>
  </si>
  <si>
    <t>ThinkPad T15p Gen 2 i7/16GB/256GB</t>
  </si>
  <si>
    <t>ThinkPad P17 Gen 2 i7/16GB/256GB</t>
  </si>
  <si>
    <t>20Y6S13M00</t>
  </si>
  <si>
    <t>ThinkPad X1 Extreme Gen 4 i7/16GB/256GB</t>
  </si>
  <si>
    <t>Mobile Workstaton Laptop</t>
  </si>
  <si>
    <t>LM - ThinkPad T15 Gen 2</t>
  </si>
  <si>
    <t>LM - ThinkPad P15 Gen 2</t>
  </si>
  <si>
    <t>LM - ThinkPad P15s Gen 2</t>
  </si>
  <si>
    <t>LM - ThinkPad P15v Gen 2</t>
  </si>
  <si>
    <t>LM - ThinkPad P1 Gen 4</t>
  </si>
  <si>
    <t>LM - ThinkPad T15g Gen 2</t>
  </si>
  <si>
    <t>LM - ThinkPad T15p Gen 2</t>
  </si>
  <si>
    <t>LM - ThinkPad P17 Gen 2</t>
  </si>
  <si>
    <t>LM - ThinkPad X1 Extreme Gen 4</t>
  </si>
  <si>
    <t>17.3" FHD (1920 x 1080), IPS, Anti-Glare, Non-touch, 300 nits</t>
  </si>
  <si>
    <t>11th Generation Intel® Core™ i7-11800H Processor (2.30 GHz up to 4.60 GHz)</t>
  </si>
  <si>
    <t>8 GB DDR4-3200MHz (Soldered) + 8 GB DDR4-3200MHz (SoDIMM)</t>
  </si>
  <si>
    <t>16 GB DDR4-3200MHz (Soldered)</t>
  </si>
  <si>
    <t xml:space="preserve">NVIDIA® GeForce® MX450 2GB GDDR6
</t>
  </si>
  <si>
    <t>NVIDIA® T1200 4GB GDDR6
&lt;enter sku, if needed for configuration build&gt;</t>
  </si>
  <si>
    <t>NVIDIA® Quadro® T500 GDDR6 4GB</t>
  </si>
  <si>
    <t>NVIDIA® T600 4GB GDDR6</t>
  </si>
  <si>
    <t>NVIDIA® T1200 Max-Q 4GB GDDR6</t>
  </si>
  <si>
    <t>NVIDIA® GeForce® RTX™ 3070 Max-Q 8GB GDDR6</t>
  </si>
  <si>
    <t>NVIDIA® GeForce® GTX 1650 4GB GDDR6</t>
  </si>
  <si>
    <t>NVIDIA® T1200 4GB GDDR6</t>
  </si>
  <si>
    <t>NVIDIA® GeForce® RTX™ 3050 Ti Max-Q 4GB GDDR6</t>
  </si>
  <si>
    <t>256 GB SSD M.2 2280 PCIe TLC Opal</t>
  </si>
  <si>
    <t>Bluetooth 5.2,WiFi6 AX201 2x2</t>
  </si>
  <si>
    <t>Bluetooth 5.2,WiFi6 AX201 2x3</t>
  </si>
  <si>
    <t>Bluetooth 5.2,WiFi6 AX201 2x4</t>
  </si>
  <si>
    <t>Bluetooth 5.2,WiFi6 AX201 2x5</t>
  </si>
  <si>
    <t>Bluetooth 5.2,WiFi6 AX201 2x6</t>
  </si>
  <si>
    <t>Bluetooth 5.2,WiFi6 AX201 2x7</t>
  </si>
  <si>
    <t>Bluetooth 5.2,WiFi6 AX201 2x8</t>
  </si>
  <si>
    <t>Bluetooth 5.2,WiFi6 AX201 2x9</t>
  </si>
  <si>
    <t>Bluetooth 5.2,WiFi6 AX201 2x10</t>
  </si>
  <si>
    <t>Standard Ports
2x USB 3.2 Gen 1 (one Always On)
1x USB-C 3.2 Gen 2 (support data transfer, Power Delivery 3.0, and DisplayPort™ 1.4)
2x Thunderbolt 4 / USB4™ 40Gbps (support data transfer, Power Delivery 3.0 and DisplayPort 1.4a)
1x SD card reader
1x Ethernet (2.5GbE RJ-45)
1x Headphone / microphone combo jack (3.5mm)</t>
  </si>
  <si>
    <t>Stereo speakers, Dolby Audio</t>
  </si>
  <si>
    <t>6 Cell Li-Polymer Internal Battery, 94Wh</t>
  </si>
  <si>
    <t>6.75 lbs</t>
  </si>
  <si>
    <t>7.86 lbs</t>
  </si>
  <si>
    <t>LED-backlit LCD monitor - 14"</t>
  </si>
  <si>
    <t>Full HD (1080p) 1920 x 1080 at 60 Hz</t>
  </si>
  <si>
    <t>700 to 1</t>
  </si>
  <si>
    <t xml:space="preserve">178 °/ 178° </t>
  </si>
  <si>
    <t>178 horizontal, 178 vertical</t>
  </si>
  <si>
    <t>2xUSB-C</t>
  </si>
  <si>
    <t>1 x USB-C cable - 3.3 ft</t>
  </si>
  <si>
    <t>Height, tilt</t>
  </si>
  <si>
    <t>3-year warranty</t>
  </si>
  <si>
    <t>1.54 lbs</t>
  </si>
  <si>
    <t>MP 300</t>
  </si>
  <si>
    <t>MP 301</t>
  </si>
  <si>
    <t>EPEAT Gold</t>
  </si>
  <si>
    <t>EPEAT Silver</t>
  </si>
  <si>
    <t>5WS0T30709</t>
  </si>
  <si>
    <t>5WS0T30708</t>
  </si>
  <si>
    <t>Use with all Configurations</t>
  </si>
  <si>
    <t>LS811</t>
  </si>
  <si>
    <t>LS812</t>
  </si>
  <si>
    <t>LS813</t>
  </si>
  <si>
    <t>LS814</t>
  </si>
  <si>
    <t>LS815</t>
  </si>
  <si>
    <t>LS816</t>
  </si>
  <si>
    <t>LS817</t>
  </si>
  <si>
    <t>5WS0G14990</t>
  </si>
  <si>
    <t>5YR Onsite Product Exchange - Monitor</t>
  </si>
  <si>
    <t>MP - Use with all Monitors</t>
  </si>
  <si>
    <t>5WS0G14994</t>
  </si>
  <si>
    <t>3Y Onsite Product Exchange - Monitor</t>
  </si>
  <si>
    <t>5WS0G14991</t>
  </si>
  <si>
    <t>4Y Onsite Product Exchange - Monitor</t>
  </si>
  <si>
    <t>5WS0G14989</t>
  </si>
  <si>
    <t>4Y Product Exchange - Monitor (Standard)</t>
  </si>
  <si>
    <t>5WS0G14992</t>
  </si>
  <si>
    <t>5Y Product Exchange - Monitor (Standard)</t>
  </si>
  <si>
    <t>5WS0G14988</t>
  </si>
  <si>
    <t>1Y Onsite Product Exchange (Post Warranty) - Monitor</t>
  </si>
  <si>
    <t>5WS0G14987</t>
  </si>
  <si>
    <t>1Y Product Exchange (Post Warranty) -Monitor</t>
  </si>
  <si>
    <t>5WS0T30707</t>
  </si>
  <si>
    <t>3Y Premier Support w_Advanced Exchange -Monitor</t>
  </si>
  <si>
    <t>4Y Premier Support w_Advanced Exchange - Monitor</t>
  </si>
  <si>
    <t>5Y Premier Support w_Advanced Exchange - Monitor</t>
  </si>
  <si>
    <t>LP817</t>
  </si>
  <si>
    <t>LP818</t>
  </si>
  <si>
    <t>LP819</t>
  </si>
  <si>
    <t>LP820</t>
  </si>
  <si>
    <t>LP821</t>
  </si>
  <si>
    <t>LP822</t>
  </si>
  <si>
    <t>LP823</t>
  </si>
  <si>
    <t>LP824</t>
  </si>
  <si>
    <t>LU812</t>
  </si>
  <si>
    <t>LU813</t>
  </si>
  <si>
    <t>LU814</t>
  </si>
  <si>
    <t>LU - Notebook K14 Gen 1/ThinkPad L13 Gen 2</t>
  </si>
  <si>
    <t>LM807</t>
  </si>
  <si>
    <t>LM808</t>
  </si>
  <si>
    <t>LM809</t>
  </si>
  <si>
    <t>LM810</t>
  </si>
  <si>
    <t>LM811</t>
  </si>
  <si>
    <t>LM812</t>
  </si>
  <si>
    <t>LM813</t>
  </si>
  <si>
    <t>LM814</t>
  </si>
  <si>
    <t>LSA</t>
  </si>
  <si>
    <t>LSC</t>
  </si>
  <si>
    <t>LSD</t>
  </si>
  <si>
    <t>LPA</t>
  </si>
  <si>
    <t>LPC</t>
  </si>
  <si>
    <t>LPD</t>
  </si>
  <si>
    <t>LUA</t>
  </si>
  <si>
    <t>MPB</t>
  </si>
  <si>
    <t>LUC</t>
  </si>
  <si>
    <t>LUD</t>
  </si>
  <si>
    <t>LMA</t>
  </si>
  <si>
    <t>LMC</t>
  </si>
  <si>
    <t>LMD</t>
  </si>
  <si>
    <t>MP - ThinkVision 14"</t>
  </si>
  <si>
    <t>MP - 14" Touch</t>
  </si>
  <si>
    <t>LS818</t>
  </si>
  <si>
    <t>DD</t>
  </si>
  <si>
    <t>4th Year Warranty</t>
  </si>
  <si>
    <t>5th year Warranty</t>
  </si>
  <si>
    <t>4YR Premier - L14/T14/T15/L15/K14/L13 (standard)</t>
  </si>
  <si>
    <t>5YR Premier - L14/T14/T15/L15/K14/L13 (standard)</t>
  </si>
  <si>
    <t>4YR Premier - X1 Carbon/X1 Extreme (Standard)</t>
  </si>
  <si>
    <t>5YR Premier - X1 Carbon/X1 Extreme (Standard)</t>
  </si>
  <si>
    <t>4th year Warranty</t>
  </si>
  <si>
    <t>4YR Premier - P15/P15s/P15v/P17/T15p/T15g/P1 (Standard)</t>
  </si>
  <si>
    <t>5YR Premier - P15/P15s/P15v/P17/T15p/T15g/P1 (Standard)</t>
  </si>
  <si>
    <t>5th Year Warranty</t>
  </si>
  <si>
    <t>4th Year Warranty - Monitor</t>
  </si>
  <si>
    <t>5th Year Warranty - Monitor</t>
  </si>
  <si>
    <t>1 Year Warranty - Monitor</t>
  </si>
  <si>
    <t>3 Year Warranty - Monitor</t>
  </si>
  <si>
    <t>4 Year Warranty - Monitor</t>
  </si>
  <si>
    <t>5 Year Warranty - Monitor</t>
  </si>
  <si>
    <t>4th year warranty</t>
  </si>
  <si>
    <t>5th year warranty</t>
  </si>
  <si>
    <t>4YR Premier - P15/P15s/P15v/P17/T15p/T15g/P1 (standard)</t>
  </si>
  <si>
    <t>5YR Premier - P15/P15s/P15v/P17/T15p/T15g/P1 (standard)</t>
  </si>
  <si>
    <t>For full item descriptions, go to product Configuration</t>
  </si>
  <si>
    <t>20W7S33V00</t>
  </si>
  <si>
    <t>20W5S78200</t>
  </si>
  <si>
    <t>20W7S33W00</t>
  </si>
  <si>
    <t>20YVS2NN00</t>
  </si>
  <si>
    <t>Attachment A3 - Contract Pricing, Laptops, Standard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</si>
</sst>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44" formatCode="_(&quot;$&quot;* #,##0.00_);_(&quot;$&quot;* \(#,##0.00\);_(&quot;$&quot;* &quot;-&quot;??_);_(@_)"/>
    <numFmt numFmtId="164" formatCode="0.00_)"/>
    <numFmt numFmtId="165" formatCode="&quot;$&quot;#,##0.00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8"/>
      <name val="MS Sans Serif"/>
    </font>
    <font>
      <b/>
      <i/>
      <sz val="16"/>
      <name val="Helv"/>
    </font>
    <font>
      <sz val="14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2"/>
      <color theme="3"/>
      <name val="Arial"/>
      <family val="2"/>
    </font>
    <font>
      <b/>
      <sz val="14"/>
      <color theme="1"/>
      <name val="Arial"/>
      <family val="2"/>
    </font>
    <font>
      <b/>
      <u/>
      <sz val="16"/>
      <color theme="1"/>
      <name val="Arial"/>
      <family val="2"/>
    </font>
    <font>
      <sz val="8"/>
      <name val="Arial"/>
      <family val="2"/>
    </font>
    <font>
      <i/>
      <sz val="16"/>
      <color theme="1"/>
      <name val="Arial"/>
      <family val="2"/>
    </font>
    <font>
      <b/>
      <u/>
      <sz val="14"/>
      <color theme="10"/>
      <name val="Arial"/>
      <family val="2"/>
    </font>
    <font>
      <u/>
      <sz val="14"/>
      <color theme="10"/>
      <name val="Arial"/>
      <family val="2"/>
    </font>
    <font>
      <b/>
      <u/>
      <sz val="1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3">
    <xf numFmtId="0" fontId="0" fillId="0" borderId="0"/>
    <xf numFmtId="0" fontId="2" fillId="0" borderId="0"/>
    <xf numFmtId="44" fontId="2" fillId="0" borderId="0" applyFont="0" applyFill="0" applyBorder="0" applyAlignment="0" applyProtection="0"/>
    <xf numFmtId="38" fontId="6" fillId="2" borderId="0" applyNumberFormat="0" applyBorder="0" applyAlignment="0" applyProtection="0"/>
    <xf numFmtId="0" fontId="3" fillId="0" borderId="1" applyNumberFormat="0" applyAlignment="0" applyProtection="0">
      <alignment horizontal="left" vertical="center"/>
    </xf>
    <xf numFmtId="0" fontId="3" fillId="0" borderId="2">
      <alignment horizontal="left" vertical="center"/>
    </xf>
    <xf numFmtId="10" fontId="6" fillId="3" borderId="3" applyNumberFormat="0" applyBorder="0" applyAlignment="0" applyProtection="0"/>
    <xf numFmtId="0" fontId="7" fillId="0" borderId="0" applyNumberFormat="0" applyFill="0" applyBorder="0" applyProtection="0"/>
    <xf numFmtId="164" fontId="8" fillId="0" borderId="0"/>
    <xf numFmtId="10" fontId="2" fillId="0" borderId="0" applyFont="0" applyFill="0" applyBorder="0" applyAlignment="0" applyProtection="0"/>
    <xf numFmtId="0" fontId="12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" fillId="0" borderId="0"/>
  </cellStyleXfs>
  <cellXfs count="74">
    <xf numFmtId="0" fontId="0" fillId="0" borderId="0" xfId="0"/>
    <xf numFmtId="0" fontId="4" fillId="0" borderId="7" xfId="0" applyFont="1" applyFill="1" applyBorder="1" applyAlignment="1" applyProtection="1">
      <alignment horizontal="center" vertical="center" wrapText="1"/>
    </xf>
    <xf numFmtId="0" fontId="10" fillId="4" borderId="8" xfId="0" applyFont="1" applyFill="1" applyBorder="1" applyAlignment="1" applyProtection="1">
      <alignment horizontal="center" vertical="center" wrapText="1"/>
    </xf>
    <xf numFmtId="0" fontId="10" fillId="4" borderId="4" xfId="0" applyFont="1" applyFill="1" applyBorder="1" applyAlignment="1" applyProtection="1">
      <alignment horizontal="center" vertical="center" wrapText="1"/>
    </xf>
    <xf numFmtId="0" fontId="10" fillId="4" borderId="5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left" vertical="center" wrapText="1"/>
    </xf>
    <xf numFmtId="0" fontId="4" fillId="0" borderId="0" xfId="0" applyFont="1" applyFill="1" applyBorder="1" applyAlignment="1" applyProtection="1">
      <alignment horizontal="left" vertical="center" wrapText="1"/>
    </xf>
    <xf numFmtId="0" fontId="4" fillId="0" borderId="0" xfId="0" applyFont="1" applyProtection="1"/>
    <xf numFmtId="0" fontId="4" fillId="0" borderId="0" xfId="0" applyFont="1" applyAlignment="1" applyProtection="1">
      <alignment horizontal="center"/>
    </xf>
    <xf numFmtId="0" fontId="3" fillId="0" borderId="0" xfId="0" applyFont="1" applyAlignment="1" applyProtection="1">
      <alignment horizontal="center"/>
    </xf>
    <xf numFmtId="0" fontId="9" fillId="0" borderId="0" xfId="0" applyFont="1" applyProtection="1"/>
    <xf numFmtId="0" fontId="4" fillId="0" borderId="3" xfId="0" applyFont="1" applyFill="1" applyBorder="1" applyAlignment="1" applyProtection="1">
      <alignment horizontal="center" vertical="center" wrapText="1"/>
    </xf>
    <xf numFmtId="7" fontId="4" fillId="0" borderId="6" xfId="2" applyNumberFormat="1" applyFont="1" applyFill="1" applyBorder="1" applyAlignment="1" applyProtection="1">
      <alignment horizontal="center" vertical="center" wrapText="1"/>
    </xf>
    <xf numFmtId="9" fontId="4" fillId="0" borderId="6" xfId="0" applyNumberFormat="1" applyFont="1" applyFill="1" applyBorder="1" applyAlignment="1" applyProtection="1">
      <alignment horizontal="center" vertical="center" wrapText="1"/>
    </xf>
    <xf numFmtId="165" fontId="4" fillId="0" borderId="6" xfId="0" applyNumberFormat="1" applyFont="1" applyFill="1" applyBorder="1" applyAlignment="1" applyProtection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9" fillId="0" borderId="0" xfId="0" applyFont="1" applyAlignment="1" applyProtection="1">
      <alignment horizontal="left"/>
    </xf>
    <xf numFmtId="0" fontId="10" fillId="4" borderId="6" xfId="0" applyFont="1" applyFill="1" applyBorder="1" applyAlignment="1">
      <alignment horizontal="center" vertical="center" wrapText="1"/>
    </xf>
    <xf numFmtId="0" fontId="3" fillId="2" borderId="9" xfId="12" applyFont="1" applyFill="1" applyBorder="1" applyAlignment="1">
      <alignment horizontal="center" vertical="center" wrapText="1"/>
    </xf>
    <xf numFmtId="0" fontId="4" fillId="5" borderId="9" xfId="12" applyFont="1" applyFill="1" applyBorder="1" applyAlignment="1">
      <alignment horizontal="center" vertical="center" wrapText="1"/>
    </xf>
    <xf numFmtId="0" fontId="4" fillId="5" borderId="9" xfId="12" applyFont="1" applyFill="1" applyBorder="1" applyAlignment="1">
      <alignment horizontal="left" vertical="center" wrapText="1"/>
    </xf>
    <xf numFmtId="0" fontId="4" fillId="5" borderId="6" xfId="12" applyFont="1" applyFill="1" applyBorder="1" applyAlignment="1">
      <alignment horizontal="center" vertical="center" wrapText="1"/>
    </xf>
    <xf numFmtId="0" fontId="4" fillId="5" borderId="6" xfId="12" applyFont="1" applyFill="1" applyBorder="1" applyAlignment="1">
      <alignment horizontal="left" vertical="center" wrapText="1"/>
    </xf>
    <xf numFmtId="0" fontId="5" fillId="0" borderId="0" xfId="0" applyFont="1" applyFill="1" applyAlignment="1" applyProtection="1">
      <alignment vertical="center"/>
    </xf>
    <xf numFmtId="0" fontId="9" fillId="0" borderId="0" xfId="0" applyFont="1" applyFill="1" applyAlignment="1" applyProtection="1">
      <alignment horizontal="left"/>
    </xf>
    <xf numFmtId="0" fontId="13" fillId="0" borderId="0" xfId="0" applyFont="1" applyFill="1" applyAlignment="1" applyProtection="1">
      <alignment vertical="center"/>
    </xf>
    <xf numFmtId="0" fontId="4" fillId="5" borderId="9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left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 applyProtection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 applyProtection="1">
      <alignment horizontal="left" vertical="center"/>
    </xf>
    <xf numFmtId="0" fontId="5" fillId="0" borderId="0" xfId="0" applyFont="1" applyFill="1" applyAlignment="1" applyProtection="1">
      <alignment horizontal="center" vertical="center"/>
    </xf>
    <xf numFmtId="0" fontId="4" fillId="0" borderId="6" xfId="2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 applyProtection="1"/>
    <xf numFmtId="0" fontId="4" fillId="0" borderId="3" xfId="0" applyFont="1" applyFill="1" applyBorder="1" applyAlignment="1">
      <alignment horizontal="center" vertical="center" wrapText="1"/>
    </xf>
    <xf numFmtId="7" fontId="4" fillId="0" borderId="3" xfId="2" applyNumberFormat="1" applyFont="1" applyFill="1" applyBorder="1" applyAlignment="1" applyProtection="1">
      <alignment horizontal="center" vertical="center" wrapText="1"/>
    </xf>
    <xf numFmtId="9" fontId="4" fillId="0" borderId="3" xfId="0" applyNumberFormat="1" applyFont="1" applyFill="1" applyBorder="1" applyAlignment="1" applyProtection="1">
      <alignment horizontal="center" vertical="center" wrapText="1"/>
    </xf>
    <xf numFmtId="0" fontId="3" fillId="0" borderId="9" xfId="12" applyFont="1" applyFill="1" applyBorder="1" applyAlignment="1">
      <alignment horizontal="center" vertical="center" wrapText="1"/>
    </xf>
    <xf numFmtId="0" fontId="4" fillId="0" borderId="9" xfId="12" applyFont="1" applyFill="1" applyBorder="1" applyAlignment="1">
      <alignment horizontal="center" vertical="center" wrapText="1"/>
    </xf>
    <xf numFmtId="0" fontId="4" fillId="0" borderId="3" xfId="12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3" xfId="12" applyFont="1" applyFill="1" applyBorder="1" applyAlignment="1">
      <alignment horizontal="center" vertical="center" wrapText="1"/>
    </xf>
    <xf numFmtId="20" fontId="4" fillId="0" borderId="3" xfId="12" applyNumberFormat="1" applyFont="1" applyFill="1" applyBorder="1" applyAlignment="1">
      <alignment horizontal="center" vertical="center" wrapText="1"/>
    </xf>
    <xf numFmtId="165" fontId="4" fillId="0" borderId="3" xfId="0" applyNumberFormat="1" applyFont="1" applyFill="1" applyBorder="1" applyAlignment="1" applyProtection="1">
      <alignment horizontal="center" vertical="center" wrapText="1"/>
    </xf>
    <xf numFmtId="9" fontId="4" fillId="0" borderId="2" xfId="0" applyNumberFormat="1" applyFont="1" applyFill="1" applyBorder="1" applyAlignment="1" applyProtection="1">
      <alignment horizontal="center" vertical="center" wrapText="1"/>
    </xf>
    <xf numFmtId="7" fontId="4" fillId="0" borderId="2" xfId="2" applyNumberFormat="1" applyFont="1" applyFill="1" applyBorder="1" applyAlignment="1" applyProtection="1">
      <alignment horizontal="center" vertical="center" wrapText="1"/>
    </xf>
    <xf numFmtId="0" fontId="9" fillId="0" borderId="0" xfId="0" applyFont="1" applyFill="1" applyProtection="1"/>
    <xf numFmtId="0" fontId="9" fillId="0" borderId="0" xfId="0" applyFont="1" applyAlignment="1">
      <alignment horizontal="left"/>
    </xf>
    <xf numFmtId="0" fontId="3" fillId="0" borderId="0" xfId="0" applyFont="1" applyAlignment="1" applyProtection="1">
      <alignment horizontal="left"/>
    </xf>
    <xf numFmtId="0" fontId="4" fillId="0" borderId="0" xfId="0" applyFont="1" applyAlignment="1" applyProtection="1">
      <alignment horizontal="center"/>
    </xf>
    <xf numFmtId="0" fontId="14" fillId="0" borderId="11" xfId="0" applyFont="1" applyFill="1" applyBorder="1" applyAlignment="1" applyProtection="1">
      <alignment horizontal="left" vertical="center"/>
    </xf>
    <xf numFmtId="0" fontId="14" fillId="0" borderId="11" xfId="0" applyFont="1" applyBorder="1" applyAlignment="1" applyProtection="1">
      <alignment horizontal="left" vertical="center"/>
    </xf>
    <xf numFmtId="0" fontId="13" fillId="0" borderId="0" xfId="0" applyFont="1" applyFill="1" applyAlignment="1" applyProtection="1">
      <alignment horizontal="left" vertical="center"/>
    </xf>
    <xf numFmtId="0" fontId="14" fillId="0" borderId="0" xfId="0" applyFont="1" applyAlignment="1" applyProtection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 applyProtection="1">
      <alignment horizontal="left" vertical="center"/>
    </xf>
    <xf numFmtId="0" fontId="18" fillId="0" borderId="0" xfId="11" applyFont="1" applyFill="1" applyAlignment="1" applyProtection="1">
      <alignment horizontal="left" vertical="center"/>
    </xf>
    <xf numFmtId="0" fontId="17" fillId="0" borderId="0" xfId="11" applyFont="1" applyFill="1" applyAlignment="1" applyProtection="1">
      <alignment horizontal="left" vertical="center"/>
    </xf>
    <xf numFmtId="0" fontId="19" fillId="6" borderId="0" xfId="0" applyFont="1" applyFill="1" applyAlignment="1">
      <alignment horizontal="center" vertical="center"/>
    </xf>
    <xf numFmtId="0" fontId="4" fillId="0" borderId="9" xfId="12" applyFont="1" applyFill="1" applyBorder="1" applyAlignment="1">
      <alignment horizontal="left" vertical="center" wrapText="1"/>
    </xf>
    <xf numFmtId="0" fontId="4" fillId="0" borderId="11" xfId="12" applyFont="1" applyFill="1" applyBorder="1" applyAlignment="1">
      <alignment horizontal="left" vertical="center" wrapText="1"/>
    </xf>
    <xf numFmtId="0" fontId="3" fillId="2" borderId="6" xfId="12" applyFont="1" applyFill="1" applyBorder="1" applyAlignment="1">
      <alignment horizontal="center" vertical="center" wrapText="1"/>
    </xf>
    <xf numFmtId="0" fontId="3" fillId="2" borderId="2" xfId="12" applyFont="1" applyFill="1" applyBorder="1" applyAlignment="1">
      <alignment horizontal="center" vertical="center" wrapText="1"/>
    </xf>
    <xf numFmtId="0" fontId="3" fillId="2" borderId="7" xfId="12" applyFont="1" applyFill="1" applyBorder="1" applyAlignment="1">
      <alignment horizontal="center" vertical="center" wrapText="1"/>
    </xf>
    <xf numFmtId="0" fontId="13" fillId="0" borderId="12" xfId="0" applyFont="1" applyFill="1" applyBorder="1" applyAlignment="1" applyProtection="1">
      <alignment horizontal="left" vertical="center"/>
    </xf>
    <xf numFmtId="0" fontId="5" fillId="0" borderId="0" xfId="0" applyFont="1" applyFill="1" applyAlignment="1" applyProtection="1">
      <alignment horizontal="center" vertical="center"/>
    </xf>
    <xf numFmtId="0" fontId="4" fillId="0" borderId="9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</cellXfs>
  <cellStyles count="13">
    <cellStyle name="AFE" xfId="1" xr:uid="{00000000-0005-0000-0000-000000000000}"/>
    <cellStyle name="Currency" xfId="2" builtinId="4"/>
    <cellStyle name="Grey" xfId="3" xr:uid="{00000000-0005-0000-0000-000003000000}"/>
    <cellStyle name="Header1" xfId="4" xr:uid="{00000000-0005-0000-0000-000004000000}"/>
    <cellStyle name="Header2" xfId="5" xr:uid="{00000000-0005-0000-0000-000005000000}"/>
    <cellStyle name="Heading 1" xfId="10" builtinId="16" customBuiltin="1"/>
    <cellStyle name="Hyperlink" xfId="11" builtinId="8"/>
    <cellStyle name="Input [yellow]" xfId="6" xr:uid="{00000000-0005-0000-0000-000008000000}"/>
    <cellStyle name="Name" xfId="7" xr:uid="{00000000-0005-0000-0000-000009000000}"/>
    <cellStyle name="Normal" xfId="0" builtinId="0"/>
    <cellStyle name="Normal - Style1" xfId="8" xr:uid="{00000000-0005-0000-0000-00000B000000}"/>
    <cellStyle name="Normal 2" xfId="12" xr:uid="{BE1E0E6D-28B7-4171-A3CA-D2CC61A19A3A}"/>
    <cellStyle name="Percent [2]" xfId="9" xr:uid="{00000000-0005-0000-0000-00000C000000}"/>
  </cellStyles>
  <dxfs count="340"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strike val="0"/>
        <outline val="0"/>
        <shadow val="0"/>
        <vertAlign val="baseline"/>
        <sz val="12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FFFF0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FFFF0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strike val="0"/>
        <outline val="0"/>
        <shadow val="0"/>
        <vertAlign val="baseline"/>
        <sz val="12"/>
        <name val="Arial"/>
        <family val="2"/>
        <scheme val="none"/>
      </font>
      <numFmt numFmtId="0" formatCode="General"/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FFFF0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FFFF0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FFFF0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FFFF0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strike val="0"/>
        <outline val="0"/>
        <shadow val="0"/>
        <vertAlign val="baseline"/>
        <sz val="12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FFFF0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rgb="FFFFFF0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strike val="0"/>
        <outline val="0"/>
        <shadow val="0"/>
        <vertAlign val="baseline"/>
        <sz val="12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1" formatCode="&quot;$&quot;#,##0.00_);\(&quot;$&quot;#,##0.00\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3" formatCode="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fill>
        <patternFill patternType="solid">
          <fgColor indexed="64"/>
          <bgColor rgb="FF95B3D7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</dxfs>
  <tableStyles count="0" defaultTableStyle="TableStyleMedium2" defaultPivotStyle="PivotStyleLight16"/>
  <colors>
    <mruColors>
      <color rgb="FFFFFFCC"/>
      <color rgb="FF95B3D7"/>
      <color rgb="FF959F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4945FE2-7DA4-4BC6-9272-58A94D9DE2FC}" name="Table13" displayName="Table13" ref="A16:N18" totalsRowShown="0" headerRowDxfId="339" dataDxfId="337" headerRowBorderDxfId="338" tableBorderDxfId="336">
  <autoFilter ref="A16:N18" xr:uid="{F4945FE2-7DA4-4BC6-9272-58A94D9DE2FC}"/>
  <tableColumns count="14">
    <tableColumn id="1" xr3:uid="{31918447-348E-4C22-9763-23E06F464550}" name="Contact Line Item # (CLIN) " dataDxfId="335"/>
    <tableColumn id="2" xr3:uid="{BE006DCD-2E47-4962-821D-A5743471FEAC}" name="Commodity Description" dataDxfId="334"/>
    <tableColumn id="3" xr3:uid="{FA4F82E7-40F8-45EB-A457-5301BEF91E34}" name="UNSPSC Code_x000a_(Version 11)" dataDxfId="333"/>
    <tableColumn id="4" xr3:uid="{370EB846-F4FE-46E1-947E-7915797213EE}" name="Manufacturer Part Number (OEM #)" dataDxfId="332"/>
    <tableColumn id="5" xr3:uid="{044C9030-4104-4F05-9A62-C780F33BD41D}" name="Manufacturer (OEM)" dataDxfId="331"/>
    <tableColumn id="6" xr3:uid="{94458883-FD0F-43A6-A675-E473C51D2F33}" name="SKU # / Item #" dataDxfId="330"/>
    <tableColumn id="7" xr3:uid="{97DA1C55-09D4-4B0D-8854-D9BF8A84A68A}" name="Item Description" dataDxfId="329"/>
    <tableColumn id="8" xr3:uid="{3A98F877-8BFA-438E-B4E3-7C394C013CD3}" name="Unit of Measure" dataDxfId="328"/>
    <tableColumn id="9" xr3:uid="{66233082-9108-43AB-8C25-4E6ACA3C4A02}" name="Quantity in _x000a_Unit of Measure" dataDxfId="327"/>
    <tableColumn id="12" xr3:uid="{203D6BEA-0D95-4308-AD90-3F0810AF9764}" name="OEM MSRP / List Price" dataDxfId="326"/>
    <tableColumn id="13" xr3:uid="{CDB3BED2-08FA-41AD-8CAD-C5915023D190}" name="Contract Discount" dataDxfId="325"/>
    <tableColumn id="10" xr3:uid="{4A6A1ECC-D1E0-491C-8C04-2FC8B070CED9}" name="Contract Price" dataDxfId="324" dataCellStyle="Currency">
      <calculatedColumnFormula>Table13[[#This Row],[OEM MSRP / List Price]]*(1-Table13[[#This Row],[Contract Discount]])</calculatedColumnFormula>
    </tableColumn>
    <tableColumn id="14" xr3:uid="{27C00ABB-1C4A-4C9E-AF6F-75D5F652FA97}" name="Non-Core Segment ID" dataDxfId="323" dataCellStyle="Currency"/>
    <tableColumn id="11" xr3:uid="{338BE0FF-5998-4665-9400-ACB32762D303}" name="Product Category" dataDxfId="32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19A21AA-190B-4915-A7A7-831A3AF3A6FE}" name="Table134" displayName="Table134" ref="A20:N42" totalsRowShown="0" headerRowDxfId="321" dataDxfId="319" headerRowBorderDxfId="320" tableBorderDxfId="318">
  <autoFilter ref="A20:N42" xr:uid="{A19A21AA-190B-4915-A7A7-831A3AF3A6FE}"/>
  <tableColumns count="14">
    <tableColumn id="1" xr3:uid="{0318C38C-4692-4D87-BC91-A06CB07D8B5B}" name="Contact Line Item # (CLIN) " dataDxfId="317"/>
    <tableColumn id="2" xr3:uid="{EBF1F32C-7231-4283-9B51-C85AB07D4676}" name="Commodity Description" dataDxfId="316"/>
    <tableColumn id="3" xr3:uid="{6503D101-EC07-43BD-A704-D2A3CA7E20C2}" name="UNSPSC Code_x000a_(Version 11)" dataDxfId="315"/>
    <tableColumn id="4" xr3:uid="{9ED62D03-C7F9-441F-B451-D141CFF3BA73}" name="Manufacturer Part Number (OEM #)" dataDxfId="314"/>
    <tableColumn id="5" xr3:uid="{05BECC34-4B70-45D4-A77E-C396706189FC}" name="Manufacturer (OEM)" dataDxfId="313"/>
    <tableColumn id="6" xr3:uid="{63DAA37D-88F1-46CE-A28A-E0F5EBC13F9B}" name="SKU # / Item #" dataDxfId="312"/>
    <tableColumn id="7" xr3:uid="{373B2DD7-CD2E-4CB9-BA8E-60D6807D110F}" name="Item Description" dataDxfId="311"/>
    <tableColumn id="8" xr3:uid="{7753C2CF-1828-407A-A119-04F607817728}" name="Unit of Measure" dataDxfId="310"/>
    <tableColumn id="9" xr3:uid="{60B33BB8-7457-481E-80AB-09A6267C08C0}" name="Quantity in _x000a_Unit of Measure" dataDxfId="309"/>
    <tableColumn id="12" xr3:uid="{0E4F2690-06AE-4B45-BA1B-CE6D3B0FCA51}" name="OEM MSRP / List Price" dataDxfId="308"/>
    <tableColumn id="13" xr3:uid="{F806DE5C-8FB5-4FCC-8328-D37CC56FF9C0}" name="Contract Discount" dataDxfId="307"/>
    <tableColumn id="10" xr3:uid="{076EAD24-34BB-4499-B7C8-4A125AEFE31C}" name="Contract Price" dataDxfId="306" dataCellStyle="Currency">
      <calculatedColumnFormula>Table134[[#This Row],[OEM MSRP / List Price]]*(1-Table134[[#This Row],[Contract Discount]])</calculatedColumnFormula>
    </tableColumn>
    <tableColumn id="14" xr3:uid="{8375AEF6-80FC-4355-977D-3AB8B15B2D5E}" name="Non-Core Segment ID" dataDxfId="305" dataCellStyle="Currency"/>
    <tableColumn id="11" xr3:uid="{E9A5BFC0-4270-41A9-993F-17B2BBB09877}" name="Product Category" dataDxfId="304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33D8764-EEBB-4B9F-A8AA-DE5DE81BEC5D}" name="Table1345" displayName="Table1345" ref="A65:I72" totalsRowShown="0" headerRowDxfId="303" dataDxfId="301" headerRowBorderDxfId="302" tableBorderDxfId="300">
  <autoFilter ref="A65:I72" xr:uid="{133D8764-EEBB-4B9F-A8AA-DE5DE81BEC5D}"/>
  <tableColumns count="9">
    <tableColumn id="1" xr3:uid="{DB61C74F-3BC1-4174-9209-7B558C254D06}" name="Contact Line Item # (CLIN) " dataDxfId="299"/>
    <tableColumn id="2" xr3:uid="{A8FC7E7D-7F71-4ACE-90F2-81AC07491270}" name="Commodity Description" dataDxfId="298"/>
    <tableColumn id="3" xr3:uid="{42AB955A-AF07-4177-BE2D-2E4E7D34675A}" name="UNSPSC Code_x000a_(Version 11)" dataDxfId="297"/>
    <tableColumn id="6" xr3:uid="{7C687BF5-7924-4323-BB67-CB9068291CCB}" name="SKU # / Item #" dataDxfId="296"/>
    <tableColumn id="8" xr3:uid="{7FC9E33B-4190-4D28-B23E-9B684737DC6A}" name="Unit of Measure" dataDxfId="295"/>
    <tableColumn id="9" xr3:uid="{0C7B12CF-B445-496E-9AF1-8CF4F020A9D3}" name="Quantity in _x000a_Unit of Measure" dataDxfId="294"/>
    <tableColumn id="12" xr3:uid="{7E45D00E-98CD-4F54-8961-17D8DBA840BA}" name="Contractor's Standard Hourly Rate" dataDxfId="293"/>
    <tableColumn id="13" xr3:uid="{931D512B-7ABB-428F-BED5-5F2F908AEF62}" name="Contract Discount" dataDxfId="292"/>
    <tableColumn id="10" xr3:uid="{496F5DE2-E1FB-4F7A-9EDE-5EDD81A02C22}" name="Contract Price" dataDxfId="291" dataCellStyle="Currency">
      <calculatedColumnFormula>Table1345[[#This Row],[Contractor''s Standard Hourly Rate]]*(1-Table1345[[#This Row],[Contract Discount]])</calculatedColumnFormula>
    </tableColumn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8:N14" totalsRowShown="0" headerRowDxfId="290" dataDxfId="288" headerRowBorderDxfId="289" tableBorderDxfId="287">
  <autoFilter ref="A8:N14" xr:uid="{00000000-0009-0000-0100-000001000000}"/>
  <tableColumns count="14">
    <tableColumn id="1" xr3:uid="{00000000-0010-0000-0000-000001000000}" name="Contact Line Item # (CLIN) " dataDxfId="286"/>
    <tableColumn id="2" xr3:uid="{00000000-0010-0000-0000-000002000000}" name="Commodity Description" dataDxfId="285"/>
    <tableColumn id="3" xr3:uid="{00000000-0010-0000-0000-000003000000}" name="UNSPSC Code_x000a_(Version 11)" dataDxfId="284"/>
    <tableColumn id="4" xr3:uid="{00000000-0010-0000-0000-000004000000}" name="Manufacturer Part Number (OEM #)" dataDxfId="283"/>
    <tableColumn id="5" xr3:uid="{00000000-0010-0000-0000-000005000000}" name="Manufacturer (OEM)" dataDxfId="282"/>
    <tableColumn id="6" xr3:uid="{00000000-0010-0000-0000-000006000000}" name="SKU # / Item #" dataDxfId="281"/>
    <tableColumn id="7" xr3:uid="{00000000-0010-0000-0000-000007000000}" name="Item Description" dataDxfId="280"/>
    <tableColumn id="8" xr3:uid="{00000000-0010-0000-0000-000008000000}" name="Unit of Measure" dataDxfId="279"/>
    <tableColumn id="9" xr3:uid="{00000000-0010-0000-0000-000009000000}" name="Quantity in _x000a_Unit of Measure" dataDxfId="278"/>
    <tableColumn id="12" xr3:uid="{AE6E9A40-9B56-4228-966B-D96A12437BBF}" name="OEM MSRP / List Price" dataDxfId="277"/>
    <tableColumn id="13" xr3:uid="{0385D326-C29E-4848-A0CD-E1A3C7C80E02}" name="Contract Discount" dataDxfId="276"/>
    <tableColumn id="10" xr3:uid="{00000000-0010-0000-0000-00000A000000}" name="Contract Price" dataDxfId="275" dataCellStyle="Currency">
      <calculatedColumnFormula>Table1[[#This Row],[OEM MSRP / List Price]]*(1-Table1[[#This Row],[Contract Discount]])</calculatedColumnFormula>
    </tableColumn>
    <tableColumn id="14" xr3:uid="{32947047-508B-485A-9118-7D0E964A5742}" name="Non-Core Segment ID" dataDxfId="274" dataCellStyle="Currency"/>
    <tableColumn id="11" xr3:uid="{2B9BE837-DE91-4744-983A-1A55C8D821E5}" name="Product Category" dataDxfId="273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E152463-8347-4277-A06B-1E8BB9709B94}" name="Table13427" displayName="Table13427" ref="A44:N63" totalsRowShown="0" headerRowDxfId="272" dataDxfId="270" headerRowBorderDxfId="271" tableBorderDxfId="269">
  <autoFilter ref="A44:N63" xr:uid="{0E152463-8347-4277-A06B-1E8BB9709B94}"/>
  <tableColumns count="14">
    <tableColumn id="1" xr3:uid="{6D85CB8A-91DF-4794-830B-A3DAE43C5E87}" name="Contact Line Item # (CLIN) " dataDxfId="268"/>
    <tableColumn id="2" xr3:uid="{94D285F7-B29D-440D-9F16-68A3AA3C72B8}" name="Commodity Description" dataDxfId="267"/>
    <tableColumn id="3" xr3:uid="{21B929F3-006A-4D70-9F58-47939EAE268E}" name="UNSPSC Code_x000a_(Version 11)" dataDxfId="266"/>
    <tableColumn id="4" xr3:uid="{D131C31D-2EFA-417C-8573-248188F97364}" name="Manufacturer Part Number (OEM #)" dataDxfId="265"/>
    <tableColumn id="5" xr3:uid="{7B2AE60A-7A42-4324-997C-07247CDA1A7C}" name="Manufacturer (OEM)" dataDxfId="264"/>
    <tableColumn id="6" xr3:uid="{3084A274-A96B-48CB-9B03-2887DF6E5B5D}" name="SKU # / Item #" dataDxfId="263"/>
    <tableColumn id="7" xr3:uid="{3728F214-7A76-4C45-8CF1-DE10EB64F656}" name="Item Description" dataDxfId="262"/>
    <tableColumn id="8" xr3:uid="{50EFFC2F-0507-46C1-9D83-17D0919962AC}" name="Unit of Measure" dataDxfId="261"/>
    <tableColumn id="9" xr3:uid="{9987FF84-0314-4294-B560-629A35006592}" name="Quantity in _x000a_Unit of Measure" dataDxfId="260"/>
    <tableColumn id="12" xr3:uid="{DF34928F-466D-41E2-BC67-37B2D96D3FD2}" name="OEM MSRP / List Price" dataDxfId="259"/>
    <tableColumn id="13" xr3:uid="{4C4FCF00-9AEB-4841-9260-1C1240004A0B}" name="Contract Discount" dataDxfId="258"/>
    <tableColumn id="10" xr3:uid="{E1A34127-3B93-4D10-A771-79EF0751F171}" name="Contract Price" dataDxfId="257" dataCellStyle="Currency">
      <calculatedColumnFormula>Table13427[[#This Row],[OEM MSRP / List Price]]*(1-Table13427[[#This Row],[Contract Discount]])</calculatedColumnFormula>
    </tableColumn>
    <tableColumn id="14" xr3:uid="{3401AA77-3152-4063-88E3-4DB0E9BBBA88}" name="Non-Core Segment ID" dataDxfId="256" dataCellStyle="Currency"/>
    <tableColumn id="11" xr3:uid="{E8509AC9-573F-44FE-BB41-AE61A9269E9E}" name="Product Category" dataDxfId="255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DA98809B-9276-4578-B30F-9F72ED2D5DDE}" name="Table13410" displayName="Table13410" ref="A25:N47" totalsRowShown="0" headerRowDxfId="254" dataDxfId="252" headerRowBorderDxfId="253" tableBorderDxfId="251">
  <autoFilter ref="A25:N47" xr:uid="{A19A21AA-190B-4915-A7A7-831A3AF3A6FE}"/>
  <tableColumns count="14">
    <tableColumn id="1" xr3:uid="{F080FDC2-5A7B-41C2-BC8A-77F88B202805}" name="Contact Line Item # (CLIN) " dataDxfId="250"/>
    <tableColumn id="2" xr3:uid="{1310AC17-6E0A-431F-BC8C-B0BCE08BC1B1}" name="Commodity Description" dataDxfId="249"/>
    <tableColumn id="3" xr3:uid="{F07D632F-2463-47A3-B894-C7BCC96BA8BF}" name="UNSPSC Code_x000a_(Version 11)" dataDxfId="248"/>
    <tableColumn id="4" xr3:uid="{BCAB6C21-1FFA-413C-8A41-D94FBDE1C6A1}" name="Manufacturer Part Number (OEM #)" dataDxfId="247"/>
    <tableColumn id="5" xr3:uid="{B4786F67-5A79-4633-920C-40E6827ED8E2}" name="Manufacturer (OEM)" dataDxfId="246"/>
    <tableColumn id="6" xr3:uid="{05B48FF9-7F2B-4DF2-A209-93A6CABB0E62}" name="SKU # / Item #" dataDxfId="245"/>
    <tableColumn id="7" xr3:uid="{C2B2BE14-0B56-438A-9915-95B77F899F27}" name="Item Description" dataDxfId="244"/>
    <tableColumn id="8" xr3:uid="{41C2A4DA-EB48-41D7-A4EB-89D5C2705DDE}" name="Unit of Measure" dataDxfId="243"/>
    <tableColumn id="9" xr3:uid="{E2329292-E1C4-42C3-B3F7-DDF46EFA7CD3}" name="Quantity in _x000a_Unit of Measure" dataDxfId="242"/>
    <tableColumn id="12" xr3:uid="{B90F4143-B6D6-4AAE-AA5D-DB45CA8731F1}" name="OEM MSRP / List Price" dataDxfId="241"/>
    <tableColumn id="13" xr3:uid="{329E2E42-8B0C-45BF-8F99-EDAE0A2964CB}" name="Contract Discount" dataDxfId="240"/>
    <tableColumn id="10" xr3:uid="{D8F1978C-65D1-48F4-87D2-BA995C9DEA11}" name="Contract Price" dataDxfId="239" dataCellStyle="Currency">
      <calculatedColumnFormula>Table13410[[#This Row],[OEM MSRP / List Price]]*(1-Table13410[[#This Row],[Contract Discount]])</calculatedColumnFormula>
    </tableColumn>
    <tableColumn id="14" xr3:uid="{8AD5C588-4906-4353-9068-582A3674AD0A}" name="Non-Core Segment ID" dataDxfId="238" dataCellStyle="Currency"/>
    <tableColumn id="11" xr3:uid="{4BF7D32E-D2D0-4358-A948-369518CFF9AC}" name="Product Category" dataDxfId="237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C3D3083B-5925-4170-8867-C4D0D372633A}" name="Table134511" displayName="Table134511" ref="A76:I83" totalsRowShown="0" headerRowDxfId="236" dataDxfId="234" headerRowBorderDxfId="235" tableBorderDxfId="233">
  <autoFilter ref="A76:I83" xr:uid="{133D8764-EEBB-4B9F-A8AA-DE5DE81BEC5D}"/>
  <tableColumns count="9">
    <tableColumn id="1" xr3:uid="{78552DF1-640A-49FF-8437-1ECF7BB42943}" name="Contact Line Item # (CLIN) " dataDxfId="232"/>
    <tableColumn id="2" xr3:uid="{52BAC2A7-8347-4176-A6C3-77A82DF13C7D}" name="Commodity Description" dataDxfId="231"/>
    <tableColumn id="3" xr3:uid="{28FCCEC3-E875-44A0-9CCF-CB40D761011A}" name="UNSPSC Code_x000a_(Version 11)" dataDxfId="230"/>
    <tableColumn id="6" xr3:uid="{1E51688A-7C08-4976-859B-D8DDB2970357}" name="SKU # / Item #" dataDxfId="229"/>
    <tableColumn id="8" xr3:uid="{904ABFBF-D1C8-497C-9D44-BFE25E5AD322}" name="Unit of Measure" dataDxfId="228"/>
    <tableColumn id="9" xr3:uid="{9B53E00C-32FA-4EDD-8434-59F2FEE5AA9B}" name="Quantity in _x000a_Unit of Measure" dataDxfId="227"/>
    <tableColumn id="12" xr3:uid="{7DC581BC-769D-4D06-A2E3-2DFE935BB8E0}" name="Contractor's Standard Hourly Rate" dataDxfId="226"/>
    <tableColumn id="13" xr3:uid="{32B5EBE4-2841-434C-BB1C-E1D87833EB1D}" name="Contract Discount" dataDxfId="225"/>
    <tableColumn id="10" xr3:uid="{0B89F8FE-B37B-4E6D-96FD-B9B1BD85A570}" name="Contract Price" dataDxfId="224" dataCellStyle="Currency">
      <calculatedColumnFormula>Table134511[[#This Row],[Contractor''s Standard Hourly Rate]]*(1-Table134511[[#This Row],[Contract Discount]])</calculatedColumnFormula>
    </tableColumn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65166A67-1AC6-4B30-ADB0-D71303843A68}" name="Table112" displayName="Table112" ref="A8:N19" totalsRowShown="0" headerRowDxfId="223" dataDxfId="221" headerRowBorderDxfId="222" tableBorderDxfId="220">
  <autoFilter ref="A8:N19" xr:uid="{00000000-0009-0000-0100-000001000000}"/>
  <tableColumns count="14">
    <tableColumn id="1" xr3:uid="{7A3A6584-2AEB-4404-B5D7-7A91BA3D48D1}" name="Contact Line Item # (CLIN) " dataDxfId="219"/>
    <tableColumn id="2" xr3:uid="{C90F1BF6-2E5C-4B90-814C-BF3AF3BBC7AD}" name="Commodity Description" dataDxfId="218"/>
    <tableColumn id="3" xr3:uid="{1723D543-38C4-459A-AA75-6E1945900FF6}" name="UNSPSC Code_x000a_(Version 11)" dataDxfId="217"/>
    <tableColumn id="4" xr3:uid="{4FD84BAE-FE6E-4152-8A68-75824B6F5807}" name="Manufacturer Part Number (OEM #)" dataDxfId="216"/>
    <tableColumn id="5" xr3:uid="{8318A7FD-B8FC-4824-99EF-A506078FA8ED}" name="Manufacturer (OEM)" dataDxfId="215"/>
    <tableColumn id="6" xr3:uid="{B4F8F076-CADB-4EA5-B4E5-C140F993D9E8}" name="SKU # / Item #" dataDxfId="214"/>
    <tableColumn id="7" xr3:uid="{18745514-FAB5-4705-A1C4-5E7D04492BD9}" name="Item Description" dataDxfId="213"/>
    <tableColumn id="8" xr3:uid="{F818979D-7CB7-4328-B7B3-729E207F983F}" name="Unit of Measure" dataDxfId="212"/>
    <tableColumn id="9" xr3:uid="{B875C68D-CD49-4A3C-85E9-15D3054A1CBA}" name="Quantity in _x000a_Unit of Measure" dataDxfId="211"/>
    <tableColumn id="12" xr3:uid="{4D3D983D-A0FB-4E75-BA18-EA7ECEF2661A}" name="OEM MSRP / List Price" dataDxfId="210"/>
    <tableColumn id="13" xr3:uid="{C19459DD-6560-4B5A-9526-0E836FDF3468}" name="Contract Discount" dataDxfId="209"/>
    <tableColumn id="10" xr3:uid="{2A215B12-AC26-49EA-AB81-CF2D863B0B90}" name="Contract Price" dataDxfId="208" dataCellStyle="Currency">
      <calculatedColumnFormula>Table112[[#This Row],[OEM MSRP / List Price]]*(1-Table112[[#This Row],[Contract Discount]])</calculatedColumnFormula>
    </tableColumn>
    <tableColumn id="14" xr3:uid="{17486567-040A-45D9-B028-2642A97E7D69}" name="Non-Core Segment ID" dataDxfId="207" dataCellStyle="Currency"/>
    <tableColumn id="11" xr3:uid="{1746BC16-A9D5-4C93-A899-2518C08FA41B}" name="Product Category" dataDxfId="206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EA562090-FD26-42FE-B895-C4069985A1E2}" name="Table1342713" displayName="Table1342713" ref="A49:N74" totalsRowShown="0" headerRowDxfId="205" dataDxfId="203" headerRowBorderDxfId="204" tableBorderDxfId="202">
  <autoFilter ref="A49:N74" xr:uid="{0E152463-8347-4277-A06B-1E8BB9709B94}"/>
  <tableColumns count="14">
    <tableColumn id="1" xr3:uid="{D17F0337-B61C-4C72-98AE-98319B886503}" name="Contact Line Item # (CLIN) " dataDxfId="201"/>
    <tableColumn id="2" xr3:uid="{1381FD86-01E9-4FA8-BFEA-FAC50B0F31BE}" name="Commodity Description" dataDxfId="200"/>
    <tableColumn id="3" xr3:uid="{4F5C5329-8E0D-4134-AC8C-EB555F5A5D0F}" name="UNSPSC Code_x000a_(Version 11)" dataDxfId="199"/>
    <tableColumn id="4" xr3:uid="{BF1E1C73-D44D-40D3-9845-3CA79BC4C4AC}" name="Manufacturer Part Number (OEM #)" dataDxfId="198"/>
    <tableColumn id="5" xr3:uid="{D13A7E64-2DA1-4E8F-9C0D-802DCD57CD86}" name="Manufacturer (OEM)" dataDxfId="197"/>
    <tableColumn id="6" xr3:uid="{EA7F4766-E11F-4897-9C27-3B94F24771D4}" name="SKU # / Item #" dataDxfId="196"/>
    <tableColumn id="7" xr3:uid="{EF649831-BF1D-4506-870E-9E65DC04679C}" name="Item Description" dataDxfId="195"/>
    <tableColumn id="8" xr3:uid="{E8EB12F6-AAC3-4036-91BC-CFF0100D494E}" name="Unit of Measure" dataDxfId="194"/>
    <tableColumn id="9" xr3:uid="{70ED30E0-1E78-49F9-BA35-5310F6E1FB2B}" name="Quantity in _x000a_Unit of Measure" dataDxfId="193"/>
    <tableColumn id="12" xr3:uid="{89D86D2E-39FE-4B50-9C37-346C4FE4CC3A}" name="OEM MSRP / List Price" dataDxfId="192"/>
    <tableColumn id="13" xr3:uid="{A3A72D75-F7D6-41AE-A432-645D18D01388}" name="Contract Discount" dataDxfId="191"/>
    <tableColumn id="10" xr3:uid="{BB67AB3D-C16E-4EFE-9906-8F52EA5E9AF6}" name="Contract Price" dataDxfId="190" dataCellStyle="Currency">
      <calculatedColumnFormula>Table1342713[[#This Row],[OEM MSRP / List Price]]*(1-Table1342713[[#This Row],[Contract Discount]])</calculatedColumnFormula>
    </tableColumn>
    <tableColumn id="14" xr3:uid="{B9F0777C-0A85-4C40-839D-9C87AFA360F3}" name="Non-Core Segment ID" dataDxfId="189" dataCellStyle="Currency"/>
    <tableColumn id="11" xr3:uid="{B23B48E7-7F11-4F97-A8DC-5C13CD82667F}" name="Product Category" dataDxfId="188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080485D-8FB2-420C-984C-34DE43FB2382}" name="Table136" displayName="Table136" ref="A21:N23" totalsRowShown="0" headerRowDxfId="187" dataDxfId="185" headerRowBorderDxfId="186" tableBorderDxfId="184">
  <autoFilter ref="A21:N23" xr:uid="{1080485D-8FB2-420C-984C-34DE43FB2382}"/>
  <tableColumns count="14">
    <tableColumn id="1" xr3:uid="{1EBE30C0-EA6E-4EE8-9CDD-724261A9E570}" name="Contact Line Item # (CLIN) " dataDxfId="183"/>
    <tableColumn id="2" xr3:uid="{11207F97-2DC2-4EB1-962B-131F9F256D12}" name="Commodity Description" dataDxfId="182"/>
    <tableColumn id="3" xr3:uid="{C89A6293-DEE6-44DD-AE90-0C62E488401F}" name="UNSPSC Code_x000a_(Version 11)" dataDxfId="181"/>
    <tableColumn id="4" xr3:uid="{F6ED7DB0-5EF8-417C-9D28-372EDE9FFB6C}" name="Manufacturer Part Number (OEM #)" dataDxfId="180"/>
    <tableColumn id="5" xr3:uid="{D481FA23-9CEA-4947-9D84-04FD8B7C3365}" name="Manufacturer (OEM)" dataDxfId="179"/>
    <tableColumn id="6" xr3:uid="{CCDB29CE-A888-42CC-B8C9-909679D236E2}" name="SKU # / Item #" dataDxfId="178"/>
    <tableColumn id="7" xr3:uid="{07EE981D-9627-4EA1-8E08-341AE4FCDE0A}" name="Item Description" dataDxfId="177"/>
    <tableColumn id="8" xr3:uid="{37C9FFB3-C49C-451D-AF2E-641F4C28EAD7}" name="Unit of Measure" dataDxfId="176"/>
    <tableColumn id="9" xr3:uid="{C11D4123-15CE-4F96-B50F-E06D1E424EEF}" name="Quantity in _x000a_Unit of Measure" dataDxfId="175"/>
    <tableColumn id="12" xr3:uid="{E9B5B830-B48D-47FC-BBBC-8FB62AEAB28C}" name="OEM MSRP / List Price" dataDxfId="174"/>
    <tableColumn id="13" xr3:uid="{DCA6D2AF-E96C-41AD-9947-19FBBA5606B0}" name="Contract Discount" dataDxfId="173"/>
    <tableColumn id="10" xr3:uid="{0D23C2DE-0904-4FF6-A5AD-206BBDB0561E}" name="Contract Price" dataDxfId="172" dataCellStyle="Currency">
      <calculatedColumnFormula>Table136[[#This Row],[OEM MSRP / List Price]]*(1-Table136[[#This Row],[Contract Discount]])</calculatedColumnFormula>
    </tableColumn>
    <tableColumn id="14" xr3:uid="{F25EF723-2D84-44DA-B809-1C2386CCCC85}" name="Non-Core Segment ID" dataDxfId="171" dataCellStyle="Currency"/>
    <tableColumn id="11" xr3:uid="{A8F06A99-4A4A-480E-9E0C-1150C6E3386E}" name="Product Category" dataDxfId="17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DED622AB-C314-4C2B-A7F5-F9E921A98642}" name="Table1341015" displayName="Table1341015" ref="A16:N39" totalsRowShown="0" headerRowDxfId="169" dataDxfId="167" headerRowBorderDxfId="168" tableBorderDxfId="166">
  <autoFilter ref="A16:N39" xr:uid="{A19A21AA-190B-4915-A7A7-831A3AF3A6FE}"/>
  <tableColumns count="14">
    <tableColumn id="1" xr3:uid="{A0406236-1E76-48B9-AA0B-F91591A6F383}" name="Contact Line Item # (CLIN) " dataDxfId="165"/>
    <tableColumn id="2" xr3:uid="{91988544-B0CB-49EE-9E5B-86AFC5EE745A}" name="Commodity Description" dataDxfId="164"/>
    <tableColumn id="3" xr3:uid="{0D897479-8932-41DE-921C-A6F5C57AE634}" name="UNSPSC Code_x000a_(Version 11)" dataDxfId="163"/>
    <tableColumn id="4" xr3:uid="{2A98E2C0-09A2-4A52-A5A3-3805F062EA36}" name="Manufacturer Part Number (OEM #)" dataDxfId="162"/>
    <tableColumn id="5" xr3:uid="{234B9E26-2F42-46A6-B443-08BAC58DB9E8}" name="Manufacturer (OEM)" dataDxfId="161"/>
    <tableColumn id="6" xr3:uid="{A03FC6E0-19BD-430E-B55F-D507CFA270C9}" name="SKU # / Item #" dataDxfId="160"/>
    <tableColumn id="7" xr3:uid="{FFEE5E62-33DB-4190-B144-111F53037CFF}" name="Item Description" dataDxfId="159"/>
    <tableColumn id="8" xr3:uid="{55B7AE5F-1C3C-400A-BECC-89A89A9F01FF}" name="Unit of Measure" dataDxfId="158"/>
    <tableColumn id="9" xr3:uid="{523A0B81-18A7-479B-A6ED-19BA34CED06A}" name="Quantity in _x000a_Unit of Measure" dataDxfId="157"/>
    <tableColumn id="12" xr3:uid="{3631BE6F-C5D3-4E88-9A08-DAB6CBC9ACC8}" name="OEM MSRP / List Price" dataDxfId="156"/>
    <tableColumn id="13" xr3:uid="{98269DBE-B865-4CA2-BAA5-3E3C6AE6CA89}" name="Contract Discount" dataDxfId="155"/>
    <tableColumn id="10" xr3:uid="{D217A5FB-3346-48E4-ABF4-BFF67E3D7F39}" name="Contract Price" dataDxfId="154" dataCellStyle="Currency">
      <calculatedColumnFormula>Table1341015[[#This Row],[OEM MSRP / List Price]]*(1-Table1341015[[#This Row],[Contract Discount]])</calculatedColumnFormula>
    </tableColumn>
    <tableColumn id="14" xr3:uid="{09758CAA-F560-4955-BAE9-34C3F4F486A2}" name="Non-Core Segment ID" dataDxfId="153" dataCellStyle="Currency"/>
    <tableColumn id="11" xr3:uid="{DF2C5F7D-1AF0-451E-AC0B-0794A05F95DE}" name="Product Category" dataDxfId="15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C1606CE7-07D6-413A-B69A-EFD09C621D26}" name="Table13451116" displayName="Table13451116" ref="A58:I65" totalsRowShown="0" headerRowDxfId="151" dataDxfId="149" headerRowBorderDxfId="150" tableBorderDxfId="148">
  <autoFilter ref="A58:I65" xr:uid="{133D8764-EEBB-4B9F-A8AA-DE5DE81BEC5D}"/>
  <tableColumns count="9">
    <tableColumn id="1" xr3:uid="{2006D938-201E-4902-BA50-CB6186C11957}" name="Contact Line Item # (CLIN) " dataDxfId="147"/>
    <tableColumn id="2" xr3:uid="{0200EA88-E2A3-4C64-B77D-EFBD2FF63EEF}" name="Commodity Description" dataDxfId="146"/>
    <tableColumn id="3" xr3:uid="{C50AC5DD-E5BC-4200-8509-51A08A214A49}" name="UNSPSC Code_x000a_(Version 11)" dataDxfId="145"/>
    <tableColumn id="6" xr3:uid="{5615811C-E264-4251-B633-310F37E25FA1}" name="SKU # / Item #" dataDxfId="144"/>
    <tableColumn id="8" xr3:uid="{409D7831-EC66-413A-8E7E-F62005A9976B}" name="Unit of Measure" dataDxfId="143"/>
    <tableColumn id="9" xr3:uid="{131927DA-1651-4894-8C4F-8D585406A101}" name="Quantity in _x000a_Unit of Measure" dataDxfId="142"/>
    <tableColumn id="12" xr3:uid="{A03C5DEA-B3F8-458F-85BA-D86BBA3B4980}" name="Contractor's Standard Hourly Rate" dataDxfId="141"/>
    <tableColumn id="13" xr3:uid="{5270AFC6-0D21-4AE4-A124-F2A3B974DCF4}" name="Contract Discount" dataDxfId="140"/>
    <tableColumn id="10" xr3:uid="{C4CBCBE9-4C88-4F34-95DA-C35D29EC0011}" name="Contract Price" dataDxfId="139" dataCellStyle="Currency">
      <calculatedColumnFormula>Table13451116[[#This Row],[Contractor''s Standard Hourly Rate]]*(1-Table13451116[[#This Row],[Contract Discount]])</calculatedColumnFormula>
    </tableColumn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CBE2C765-10AA-4BF7-8992-813F5B7FC466}" name="Table11217" displayName="Table11217" ref="A8:N10" totalsRowShown="0" headerRowDxfId="138" dataDxfId="136" headerRowBorderDxfId="137" tableBorderDxfId="135">
  <autoFilter ref="A8:N10" xr:uid="{00000000-0009-0000-0100-000001000000}"/>
  <tableColumns count="14">
    <tableColumn id="1" xr3:uid="{1E9E5270-A78C-41F6-A2B4-AD36AE3F8AE7}" name="Contact Line Item # (CLIN) " dataDxfId="134"/>
    <tableColumn id="2" xr3:uid="{A78FA517-2DB5-48ED-B31C-B50F7B2C3C4B}" name="Commodity Description" dataDxfId="133"/>
    <tableColumn id="3" xr3:uid="{563F5170-DC63-42E1-BC97-B4C6C8A607C7}" name="UNSPSC Code_x000a_(Version 11)" dataDxfId="132"/>
    <tableColumn id="4" xr3:uid="{84F992DE-32E2-48F7-A763-3DA87C088E95}" name="Manufacturer Part Number (OEM #)" dataDxfId="131"/>
    <tableColumn id="5" xr3:uid="{B1C96234-61EF-4AF3-AB95-DCD50672B430}" name="Manufacturer (OEM)" dataDxfId="130"/>
    <tableColumn id="6" xr3:uid="{C5CECB67-0E44-410F-A973-E2B0969C8465}" name="SKU # / Item #" dataDxfId="129"/>
    <tableColumn id="7" xr3:uid="{956545C0-79FD-4EAB-AD85-4A7C7B74F4E5}" name="Item Description" dataDxfId="128"/>
    <tableColumn id="8" xr3:uid="{524E9153-99AC-43E6-BE64-6063EEB0F92B}" name="Unit of Measure" dataDxfId="127"/>
    <tableColumn id="9" xr3:uid="{92D8A660-218C-42D8-A0E3-D974F9CFEF62}" name="Quantity in _x000a_Unit of Measure" dataDxfId="126"/>
    <tableColumn id="12" xr3:uid="{B7C81E81-DB88-433B-B5AF-8611488B5DD8}" name="OEM MSRP / List Price" dataDxfId="125"/>
    <tableColumn id="13" xr3:uid="{4D88A8DE-3674-414A-86EC-C9EC77CF0D33}" name="Contract Discount" dataDxfId="124"/>
    <tableColumn id="10" xr3:uid="{F665AA84-1A5C-4CEB-B8D7-2D0950ED19D6}" name="Contract Price" dataDxfId="123" dataCellStyle="Currency">
      <calculatedColumnFormula>Table11217[[#This Row],[OEM MSRP / List Price]]*(1-Table11217[[#This Row],[Contract Discount]])</calculatedColumnFormula>
    </tableColumn>
    <tableColumn id="14" xr3:uid="{D608502A-20DC-49C5-8FE4-2CF87B968B37}" name="Non-Core Segment ID" dataDxfId="122" dataCellStyle="Currency"/>
    <tableColumn id="11" xr3:uid="{54F7BBBA-62EC-44DB-A54C-AF17EFE19FFD}" name="Product Category" dataDxfId="121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C44DAA10-4C7E-44AA-8AB7-726F94A14D72}" name="Table134271318" displayName="Table134271318" ref="A41:N56" totalsRowShown="0" headerRowDxfId="120" dataDxfId="118" headerRowBorderDxfId="119" tableBorderDxfId="117">
  <autoFilter ref="A41:N56" xr:uid="{0E152463-8347-4277-A06B-1E8BB9709B94}"/>
  <tableColumns count="14">
    <tableColumn id="1" xr3:uid="{1065954E-8F17-4FEC-BC68-72E5BEBA3D7F}" name="Contact Line Item # (CLIN) " dataDxfId="116"/>
    <tableColumn id="2" xr3:uid="{7ACEA1CB-FD79-4A04-B391-43097443B325}" name="Commodity Description" dataDxfId="115"/>
    <tableColumn id="3" xr3:uid="{138317C7-1CBA-4453-8424-09F989E5657B}" name="UNSPSC Code_x000a_(Version 11)" dataDxfId="114"/>
    <tableColumn id="4" xr3:uid="{22FE1B60-D938-4D2C-A434-1A26284A3017}" name="Manufacturer Part Number (OEM #)" dataDxfId="113"/>
    <tableColumn id="5" xr3:uid="{F36D06BF-CA55-44EA-BD60-16911980BC54}" name="Manufacturer (OEM)" dataDxfId="112"/>
    <tableColumn id="6" xr3:uid="{B0A3E5E4-E51C-4C9E-BDE9-9F95F3336978}" name="SKU # / Item #" dataDxfId="111"/>
    <tableColumn id="7" xr3:uid="{ECB8A1C3-509C-4035-8987-1FDD7CE7B2AD}" name="Item Description" dataDxfId="110"/>
    <tableColumn id="8" xr3:uid="{7FEA3D79-DACD-4E0B-A034-B40C278E2154}" name="Unit of Measure" dataDxfId="109"/>
    <tableColumn id="9" xr3:uid="{F15A21DD-E754-4676-8452-2D08DCB877D9}" name="Quantity in _x000a_Unit of Measure" dataDxfId="108"/>
    <tableColumn id="12" xr3:uid="{459403D5-1948-43D5-B9DE-17B0D5350941}" name="OEM MSRP / List Price" dataDxfId="107"/>
    <tableColumn id="13" xr3:uid="{4D3BC403-6BF5-47AC-BEEB-BCD477D2362D}" name="Contract Discount" dataDxfId="106"/>
    <tableColumn id="10" xr3:uid="{66BE52F8-3442-425D-82D3-E80196E9B4DC}" name="Contract Price" dataDxfId="105" dataCellStyle="Currency"/>
    <tableColumn id="14" xr3:uid="{B2CF5F99-125B-44ED-B609-F3C44B2C412E}" name="Non-Core Segment ID" dataDxfId="104" dataCellStyle="Currency"/>
    <tableColumn id="11" xr3:uid="{7B01509E-DF60-456F-957F-2CA1D39E5B11}" name="Product Category" dataDxfId="103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EC6FCBC0-BD91-41D1-812F-221B28DC942E}" name="Table1367" displayName="Table1367" ref="A12:N14" totalsRowShown="0" headerRowDxfId="102" dataDxfId="100" headerRowBorderDxfId="101" tableBorderDxfId="99">
  <autoFilter ref="A12:N14" xr:uid="{EC6FCBC0-BD91-41D1-812F-221B28DC942E}"/>
  <tableColumns count="14">
    <tableColumn id="1" xr3:uid="{0E1C962D-DA82-4221-BE2F-7B066F6FEDB1}" name="Contact Line Item # (CLIN) " dataDxfId="98"/>
    <tableColumn id="2" xr3:uid="{5D5C4949-9CF8-4555-B44A-920074A3B566}" name="Commodity Description" dataDxfId="97"/>
    <tableColumn id="3" xr3:uid="{5C1CF27E-5A8A-42C4-9DFF-CED164C2D1C8}" name="UNSPSC Code_x000a_(Version 11)" dataDxfId="96"/>
    <tableColumn id="4" xr3:uid="{08DC2649-2D8D-4C2A-AE08-07541ED78F30}" name="Manufacturer Part Number (OEM #)" dataDxfId="95"/>
    <tableColumn id="5" xr3:uid="{2346A2CF-C9F5-43D2-A9B6-01D4BEC639C3}" name="Manufacturer (OEM)" dataDxfId="94"/>
    <tableColumn id="6" xr3:uid="{72DEC0DB-5DE0-4039-AFD2-0F6FFF7D9C96}" name="SKU # / Item #" dataDxfId="93"/>
    <tableColumn id="7" xr3:uid="{3F6743A7-5539-4EB7-BBD4-64ACFE586741}" name="Item Description" dataDxfId="92"/>
    <tableColumn id="8" xr3:uid="{BE46BA03-286B-457F-BC14-5A33F75EF087}" name="Unit of Measure" dataDxfId="91"/>
    <tableColumn id="9" xr3:uid="{633BC2B9-0990-4A25-8678-DDB0E4B59508}" name="Quantity in _x000a_Unit of Measure" dataDxfId="90"/>
    <tableColumn id="12" xr3:uid="{022BADB3-B614-446A-99BB-5824ECBEEBE4}" name="OEM MSRP / List Price" dataDxfId="89"/>
    <tableColumn id="13" xr3:uid="{14B10110-7869-4D11-B68B-D81D14CC000A}" name="Contract Discount" dataDxfId="88"/>
    <tableColumn id="10" xr3:uid="{1DB17DE7-E597-4C27-9162-B90ED08D0EA1}" name="Contract Price" dataDxfId="87" dataCellStyle="Currency">
      <calculatedColumnFormula>Table1367[[#This Row],[OEM MSRP / List Price]]*(1-Table1367[[#This Row],[Contract Discount]])</calculatedColumnFormula>
    </tableColumn>
    <tableColumn id="14" xr3:uid="{12024385-769F-41A4-86F1-541D120F3AB0}" name="Non-Core Segment ID" dataDxfId="86" dataCellStyle="Currency"/>
    <tableColumn id="11" xr3:uid="{78489FAE-02A6-470E-B725-CF9927805F3D}" name="Product Category" dataDxfId="85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D152F505-5132-48D6-B028-72756FA319BD}" name="Table134101520" displayName="Table134101520" ref="A23:N46" totalsRowShown="0" headerRowDxfId="84" dataDxfId="82" headerRowBorderDxfId="83" tableBorderDxfId="81">
  <autoFilter ref="A23:N46" xr:uid="{A19A21AA-190B-4915-A7A7-831A3AF3A6FE}"/>
  <tableColumns count="14">
    <tableColumn id="1" xr3:uid="{5B1C5A3B-9EE2-401E-9680-1D28C55FC675}" name="Contact Line Item # (CLIN) " dataDxfId="80"/>
    <tableColumn id="2" xr3:uid="{8465F11F-1629-4D10-91BB-C7674336E7B4}" name="Commodity Description" dataDxfId="79"/>
    <tableColumn id="3" xr3:uid="{8B0E7E68-08F7-41C1-980E-A8E7520427C9}" name="UNSPSC Code_x000a_(Version 11)" dataDxfId="78"/>
    <tableColumn id="4" xr3:uid="{27D2650A-5331-48C3-A483-A028C760BD99}" name="Manufacturer Part Number (OEM #)" dataDxfId="77"/>
    <tableColumn id="5" xr3:uid="{802126D1-BC58-46E4-978A-A2199BEA7513}" name="Manufacturer (OEM)" dataDxfId="76"/>
    <tableColumn id="6" xr3:uid="{4A4595D3-1367-4392-AFE9-169A13B23E27}" name="SKU # / Item #" dataDxfId="75"/>
    <tableColumn id="7" xr3:uid="{CDCD0D24-9F3F-4EB7-ADD5-E54FA03A4E39}" name="Item Description" dataDxfId="74"/>
    <tableColumn id="8" xr3:uid="{E60AEC5C-19D1-4379-B5E3-29161F25ADCD}" name="Unit of Measure" dataDxfId="73"/>
    <tableColumn id="9" xr3:uid="{9FB678F4-FDEB-4EE7-AFD7-996201379214}" name="Quantity in _x000a_Unit of Measure" dataDxfId="72"/>
    <tableColumn id="12" xr3:uid="{3F3B589F-D737-4F93-A2A9-F931941F8F18}" name="OEM MSRP / List Price" dataDxfId="71"/>
    <tableColumn id="13" xr3:uid="{D73BD7B6-35E3-4E3D-9EF9-D0E2EC91F5EC}" name="Contract Discount" dataDxfId="70"/>
    <tableColumn id="10" xr3:uid="{4BBBCA95-9094-4B3C-BC8F-7375FDD41C88}" name="Contract Price" dataDxfId="69" dataCellStyle="Currency">
      <calculatedColumnFormula>Table134101520[[#This Row],[OEM MSRP / List Price]]*(1-Table134101520[[#This Row],[Contract Discount]])</calculatedColumnFormula>
    </tableColumn>
    <tableColumn id="14" xr3:uid="{EAB25AD8-5E15-442A-9294-ED9B738B22C7}" name="Non-Core Segment ID" dataDxfId="68" dataCellStyle="Currency"/>
    <tableColumn id="11" xr3:uid="{0257436B-5540-4B57-9191-36B4429DD098}" name="Product Category" dataDxfId="67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531C5307-EC8D-45D6-947A-87C85AD64C68}" name="Table1345111621" displayName="Table1345111621" ref="A65:I72" totalsRowShown="0" headerRowDxfId="66" dataDxfId="64" headerRowBorderDxfId="65" tableBorderDxfId="63">
  <autoFilter ref="A65:I72" xr:uid="{133D8764-EEBB-4B9F-A8AA-DE5DE81BEC5D}"/>
  <tableColumns count="9">
    <tableColumn id="1" xr3:uid="{1EEC4540-ABE9-45A6-AC32-009A5A632159}" name="Contact Line Item # (CLIN) " dataDxfId="62"/>
    <tableColumn id="2" xr3:uid="{F3630F96-C804-4714-A649-5ABDDD0E3386}" name="Commodity Description" dataDxfId="61"/>
    <tableColumn id="3" xr3:uid="{7273054E-21E3-48C5-9A45-401E911BDC1B}" name="UNSPSC Code_x000a_(Version 11)" dataDxfId="60"/>
    <tableColumn id="6" xr3:uid="{B6B28385-7DE2-4416-995B-841CFAE13E9B}" name="SKU # / Item #" dataDxfId="59"/>
    <tableColumn id="8" xr3:uid="{055ADB87-042A-4B90-ACB6-586974266F74}" name="Unit of Measure" dataDxfId="58"/>
    <tableColumn id="9" xr3:uid="{AF508160-20ED-4051-9B82-3EAFCB0AE67B}" name="Quantity in _x000a_Unit of Measure" dataDxfId="57"/>
    <tableColumn id="12" xr3:uid="{30C700C6-B1C2-4C68-B722-EDDA6794AAF2}" name="Contractor's Standard Hourly Rate" dataDxfId="56"/>
    <tableColumn id="13" xr3:uid="{FA421F66-8671-4647-9E91-13C0C1006759}" name="Contract Discount" dataDxfId="55"/>
    <tableColumn id="10" xr3:uid="{97034DB5-92A9-4F77-9D3C-DC5C7BDE9F13}" name="Contract Price" dataDxfId="54" dataCellStyle="Currency">
      <calculatedColumnFormula>Table1345111621[[#This Row],[Contractor''s Standard Hourly Rate]]*(1-Table1345111621[[#This Row],[Contract Discount]])</calculatedColumnFormula>
    </tableColumn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8A5D9EE-1344-48E4-8E75-AEA4B179CC6E}" name="Table1121722" displayName="Table1121722" ref="A8:N17" totalsRowShown="0" headerRowDxfId="53" dataDxfId="51" headerRowBorderDxfId="52" tableBorderDxfId="50">
  <autoFilter ref="A8:N17" xr:uid="{00000000-0009-0000-0100-000001000000}"/>
  <tableColumns count="14">
    <tableColumn id="1" xr3:uid="{B6CDE9E6-6098-49F5-B254-D5AAE6645572}" name="Contact Line Item # (CLIN) " dataDxfId="49"/>
    <tableColumn id="2" xr3:uid="{CB4CA832-8158-44AF-8518-6A41B878350A}" name="Commodity Description" dataDxfId="48"/>
    <tableColumn id="3" xr3:uid="{ECCE039C-9615-4EF2-A3C9-0FD5041B3582}" name="UNSPSC Code_x000a_(Version 11)" dataDxfId="47"/>
    <tableColumn id="4" xr3:uid="{DDBB9319-E1FF-4B44-A7FC-670B6A3AB1F1}" name="Manufacturer Part Number (OEM #)" dataDxfId="46"/>
    <tableColumn id="5" xr3:uid="{8A752FA1-645D-475D-B1B0-43E3C475BEF6}" name="Manufacturer (OEM)" dataDxfId="45"/>
    <tableColumn id="6" xr3:uid="{6E7F9590-5EE1-46FC-8420-DDB5B0AFB65A}" name="SKU # / Item #" dataDxfId="44"/>
    <tableColumn id="7" xr3:uid="{303AABB9-6D95-446A-B5EB-2AF16C049F3A}" name="Item Description" dataDxfId="43"/>
    <tableColumn id="8" xr3:uid="{65EF82B9-10EB-4287-9CB4-BBB0C65817FC}" name="Unit of Measure" dataDxfId="42"/>
    <tableColumn id="9" xr3:uid="{9BD2D324-5AE3-4F7E-A418-0204284A19E0}" name="Quantity in _x000a_Unit of Measure" dataDxfId="41"/>
    <tableColumn id="12" xr3:uid="{D4DD6541-4F7A-41AF-AF11-087E4B668707}" name="OEM MSRP / List Price" dataDxfId="40"/>
    <tableColumn id="13" xr3:uid="{FFFC9C6A-6C5B-4D91-83B6-71BDCC4733A3}" name="Contract Discount" dataDxfId="39"/>
    <tableColumn id="10" xr3:uid="{046D558D-F72B-426F-BD23-6D7556667192}" name="Contract Price" dataDxfId="38" dataCellStyle="Currency">
      <calculatedColumnFormula>Table1121722[[#This Row],[OEM MSRP / List Price]]*(1-Table1121722[[#This Row],[Contract Discount]])</calculatedColumnFormula>
    </tableColumn>
    <tableColumn id="14" xr3:uid="{3E72AE60-C5BA-4210-B675-FB71D69EFDAC}" name="Non-Core Segment ID" dataDxfId="37" dataCellStyle="Currency"/>
    <tableColumn id="11" xr3:uid="{F6EE32B9-649A-4112-B57D-A219EB4BE129}" name="Product Category" dataDxfId="36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FF84BC3B-C50B-4FA3-87A6-BCDD0DDEE74E}" name="Table13427131823" displayName="Table13427131823" ref="A48:N63" totalsRowShown="0" headerRowDxfId="35" dataDxfId="33" headerRowBorderDxfId="34" tableBorderDxfId="32">
  <autoFilter ref="A48:N63" xr:uid="{0E152463-8347-4277-A06B-1E8BB9709B94}"/>
  <tableColumns count="14">
    <tableColumn id="1" xr3:uid="{78386317-3ABB-410E-A9D9-8F7C526CEFC2}" name="Contact Line Item # (CLIN) " dataDxfId="31"/>
    <tableColumn id="2" xr3:uid="{C9644F19-198E-4618-BC1C-23EBA82F74B2}" name="Commodity Description" dataDxfId="30"/>
    <tableColumn id="3" xr3:uid="{1640378A-D931-4DED-AD82-7B01BE76B40B}" name="UNSPSC Code_x000a_(Version 11)" dataDxfId="29"/>
    <tableColumn id="4" xr3:uid="{135BA150-0ABF-40B0-9C87-14CCE3F1AD73}" name="Manufacturer Part Number (OEM #)" dataDxfId="28"/>
    <tableColumn id="5" xr3:uid="{7E6E0997-C086-4B7D-AB05-C97A5C94E307}" name="Manufacturer (OEM)" dataDxfId="27"/>
    <tableColumn id="6" xr3:uid="{B50C450C-FC39-4766-9092-117148DE9F36}" name="SKU # / Item #" dataDxfId="26"/>
    <tableColumn id="7" xr3:uid="{EB0C4EB7-D80C-478E-99C9-ECF55764DA33}" name="Item Description" dataDxfId="25"/>
    <tableColumn id="8" xr3:uid="{86819EC2-4866-4164-8141-26D37FD6C28F}" name="Unit of Measure" dataDxfId="24"/>
    <tableColumn id="9" xr3:uid="{480988A7-B933-4158-840E-659E74514ED1}" name="Quantity in _x000a_Unit of Measure" dataDxfId="23"/>
    <tableColumn id="12" xr3:uid="{C3504E13-F9C8-4E16-AAF0-DAB87C2CF7C6}" name="OEM MSRP / List Price" dataDxfId="22"/>
    <tableColumn id="13" xr3:uid="{1ACF0B36-E903-4BCB-B560-B8659E321798}" name="Contract Discount" dataDxfId="21"/>
    <tableColumn id="10" xr3:uid="{036952D6-5469-4706-BBBB-4B9AAF6E1905}" name="Contract Price" dataDxfId="20" dataCellStyle="Currency"/>
    <tableColumn id="14" xr3:uid="{1AB088E0-DBA5-42F8-9B3F-E7CD65A755B8}" name="Non-Core Segment ID" dataDxfId="19" dataCellStyle="Currency"/>
    <tableColumn id="11" xr3:uid="{CE6341A6-3D4D-49E2-AFF1-F3533AD6970B}" name="Product Category" dataDxfId="18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4424E2AD-0AA7-4B7A-AD25-30756A4141BF}" name="Table13678" displayName="Table13678" ref="A19:N21" totalsRowShown="0" headerRowDxfId="17" dataDxfId="15" headerRowBorderDxfId="16" tableBorderDxfId="14">
  <autoFilter ref="A19:N21" xr:uid="{4424E2AD-0AA7-4B7A-AD25-30756A4141BF}"/>
  <tableColumns count="14">
    <tableColumn id="1" xr3:uid="{30ABB5E4-83D3-4168-8F13-56BE116AF3FB}" name="Contact Line Item # (CLIN) " dataDxfId="13"/>
    <tableColumn id="2" xr3:uid="{F85B26C5-10FC-485C-AC92-3FA7573C2673}" name="Commodity Description" dataDxfId="12"/>
    <tableColumn id="3" xr3:uid="{D09BF421-3900-4A21-888A-01EC9953D8DD}" name="UNSPSC Code_x000a_(Version 11)" dataDxfId="11"/>
    <tableColumn id="4" xr3:uid="{8FA1D503-12E9-4BBC-9E39-F0C8649E583F}" name="Manufacturer Part Number (OEM #)" dataDxfId="10"/>
    <tableColumn id="5" xr3:uid="{E0C77B93-92C4-470A-8C8A-3F94A2243026}" name="Manufacturer (OEM)" dataDxfId="9"/>
    <tableColumn id="6" xr3:uid="{EF76519A-2645-4F2E-8963-E4AD92AB6CB8}" name="SKU # / Item #" dataDxfId="8"/>
    <tableColumn id="7" xr3:uid="{76834F34-0A10-4EA0-BAF6-6CDF53D8ED68}" name="Item Description" dataDxfId="7"/>
    <tableColumn id="8" xr3:uid="{AA1738E7-E237-4526-9D1E-0CA5E3D7F654}" name="Unit of Measure" dataDxfId="6"/>
    <tableColumn id="9" xr3:uid="{6D6D67D7-2979-4C40-A9F6-76DA3219CBF6}" name="Quantity in _x000a_Unit of Measure" dataDxfId="5"/>
    <tableColumn id="12" xr3:uid="{2A7745F1-E64B-49F8-90E7-EE96C68FFCB1}" name="OEM MSRP / List Price" dataDxfId="4"/>
    <tableColumn id="13" xr3:uid="{53CFE8A6-15E4-400E-A86C-2B19FD518B8A}" name="Contract Discount" dataDxfId="3"/>
    <tableColumn id="10" xr3:uid="{608E3822-694A-424F-BA91-77CC2AACAAEB}" name="Contract Price" dataDxfId="2" dataCellStyle="Currency">
      <calculatedColumnFormula>Table13678[[#This Row],[OEM MSRP / List Price]]*(1-Table13678[[#This Row],[Contract Discount]])</calculatedColumnFormula>
    </tableColumn>
    <tableColumn id="14" xr3:uid="{CC38FF08-BE19-4552-9714-046339C0CFA7}" name="Non-Core Segment ID" dataDxfId="1" dataCellStyle="Currency"/>
    <tableColumn id="11" xr3:uid="{AC34B3A2-AB55-40AD-8BD2-5C180D166895}" name="Product Category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Line items table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5.xml"/><Relationship Id="rId3" Type="http://schemas.openxmlformats.org/officeDocument/2006/relationships/printerSettings" Target="../printerSettings/printerSettings1.bin"/><Relationship Id="rId7" Type="http://schemas.openxmlformats.org/officeDocument/2006/relationships/table" Target="../tables/table4.xml"/><Relationship Id="rId2" Type="http://schemas.openxmlformats.org/officeDocument/2006/relationships/hyperlink" Target="http://www.academicsupplier.net/" TargetMode="External"/><Relationship Id="rId1" Type="http://schemas.openxmlformats.org/officeDocument/2006/relationships/hyperlink" Target="https://www3.lenovo.com/le/listprice/us/en/listprice/listprice" TargetMode="External"/><Relationship Id="rId6" Type="http://schemas.openxmlformats.org/officeDocument/2006/relationships/table" Target="../tables/table3.xml"/><Relationship Id="rId5" Type="http://schemas.openxmlformats.org/officeDocument/2006/relationships/table" Target="../tables/table2.xml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0.xml"/><Relationship Id="rId3" Type="http://schemas.openxmlformats.org/officeDocument/2006/relationships/printerSettings" Target="../printerSettings/printerSettings3.bin"/><Relationship Id="rId7" Type="http://schemas.openxmlformats.org/officeDocument/2006/relationships/table" Target="../tables/table9.xml"/><Relationship Id="rId2" Type="http://schemas.openxmlformats.org/officeDocument/2006/relationships/hyperlink" Target="http://www.academicsupplier.net/" TargetMode="External"/><Relationship Id="rId1" Type="http://schemas.openxmlformats.org/officeDocument/2006/relationships/hyperlink" Target="https://www3.lenovo.com/le/listprice/us/en/listprice/listprice" TargetMode="External"/><Relationship Id="rId6" Type="http://schemas.openxmlformats.org/officeDocument/2006/relationships/table" Target="../tables/table8.xml"/><Relationship Id="rId5" Type="http://schemas.openxmlformats.org/officeDocument/2006/relationships/table" Target="../tables/table7.xml"/><Relationship Id="rId4" Type="http://schemas.openxmlformats.org/officeDocument/2006/relationships/table" Target="../tables/table6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5.xml"/><Relationship Id="rId3" Type="http://schemas.openxmlformats.org/officeDocument/2006/relationships/printerSettings" Target="../printerSettings/printerSettings5.bin"/><Relationship Id="rId7" Type="http://schemas.openxmlformats.org/officeDocument/2006/relationships/table" Target="../tables/table14.xml"/><Relationship Id="rId2" Type="http://schemas.openxmlformats.org/officeDocument/2006/relationships/hyperlink" Target="http://www.academicsupplier.net/" TargetMode="External"/><Relationship Id="rId1" Type="http://schemas.openxmlformats.org/officeDocument/2006/relationships/hyperlink" Target="https://www3.lenovo.com/le/listprice/us/en/listprice/listprice" TargetMode="External"/><Relationship Id="rId6" Type="http://schemas.openxmlformats.org/officeDocument/2006/relationships/table" Target="../tables/table13.xml"/><Relationship Id="rId5" Type="http://schemas.openxmlformats.org/officeDocument/2006/relationships/table" Target="../tables/table12.xml"/><Relationship Id="rId4" Type="http://schemas.openxmlformats.org/officeDocument/2006/relationships/table" Target="../tables/table1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table" Target="../tables/table20.xml"/><Relationship Id="rId3" Type="http://schemas.openxmlformats.org/officeDocument/2006/relationships/printerSettings" Target="../printerSettings/printerSettings7.bin"/><Relationship Id="rId7" Type="http://schemas.openxmlformats.org/officeDocument/2006/relationships/table" Target="../tables/table19.xml"/><Relationship Id="rId2" Type="http://schemas.openxmlformats.org/officeDocument/2006/relationships/hyperlink" Target="http://www.academicsupplier.net/" TargetMode="External"/><Relationship Id="rId1" Type="http://schemas.openxmlformats.org/officeDocument/2006/relationships/hyperlink" Target="https://www3.lenovo.com/le/listprice/us/en/listprice/listprice" TargetMode="External"/><Relationship Id="rId6" Type="http://schemas.openxmlformats.org/officeDocument/2006/relationships/table" Target="../tables/table18.xml"/><Relationship Id="rId5" Type="http://schemas.openxmlformats.org/officeDocument/2006/relationships/table" Target="../tables/table17.xml"/><Relationship Id="rId4" Type="http://schemas.openxmlformats.org/officeDocument/2006/relationships/table" Target="../tables/table1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-0.249977111117893"/>
  </sheetPr>
  <dimension ref="A1:N81"/>
  <sheetViews>
    <sheetView tabSelected="1" zoomScale="80" zoomScaleNormal="80" workbookViewId="0">
      <selection activeCell="A3" sqref="A3:XFD3"/>
    </sheetView>
  </sheetViews>
  <sheetFormatPr defaultColWidth="0" defaultRowHeight="15.75" zeroHeight="1" x14ac:dyDescent="0.25"/>
  <cols>
    <col min="1" max="1" width="18.7109375" style="9" customWidth="1"/>
    <col min="2" max="2" width="30.7109375" style="7" customWidth="1"/>
    <col min="3" max="6" width="18.7109375" style="7" customWidth="1"/>
    <col min="7" max="7" width="59.85546875" style="7" customWidth="1"/>
    <col min="8" max="8" width="18.7109375" style="8" customWidth="1"/>
    <col min="9" max="12" width="18.7109375" style="7" customWidth="1"/>
    <col min="13" max="13" width="16.5703125" style="8" customWidth="1"/>
    <col min="14" max="14" width="39.42578125" style="7" customWidth="1"/>
    <col min="15" max="16384" width="46" style="7" hidden="1"/>
  </cols>
  <sheetData>
    <row r="1" spans="1:14" s="29" customFormat="1" ht="21" customHeight="1" x14ac:dyDescent="0.25">
      <c r="A1" s="58" t="s">
        <v>12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</row>
    <row r="2" spans="1:14" s="25" customFormat="1" ht="21" customHeight="1" x14ac:dyDescent="0.25">
      <c r="A2" s="59" t="s">
        <v>360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</row>
    <row r="3" spans="1:14" s="25" customFormat="1" ht="21" customHeight="1" x14ac:dyDescent="0.25">
      <c r="A3" s="59" t="s">
        <v>805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</row>
    <row r="4" spans="1:14" s="25" customFormat="1" ht="18" x14ac:dyDescent="0.25">
      <c r="A4" s="56" t="s">
        <v>358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</row>
    <row r="5" spans="1:14" s="25" customFormat="1" ht="18" x14ac:dyDescent="0.25">
      <c r="A5" s="56" t="s">
        <v>13</v>
      </c>
      <c r="B5" s="56"/>
      <c r="C5" s="56"/>
      <c r="D5" s="56"/>
      <c r="E5" s="56"/>
      <c r="F5" s="56"/>
      <c r="G5" s="56"/>
      <c r="H5" s="60" t="s">
        <v>359</v>
      </c>
      <c r="I5" s="61"/>
      <c r="J5" s="61"/>
      <c r="K5" s="61"/>
      <c r="L5" s="61"/>
      <c r="M5" s="61"/>
      <c r="N5" s="61"/>
    </row>
    <row r="6" spans="1:14" s="17" customFormat="1" ht="20.25" x14ac:dyDescent="0.25">
      <c r="A6" s="57" t="s">
        <v>43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</row>
    <row r="7" spans="1:14" s="51" customFormat="1" ht="23.25" x14ac:dyDescent="0.25">
      <c r="A7" s="62" t="s">
        <v>800</v>
      </c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</row>
    <row r="8" spans="1:14" ht="65.25" customHeight="1" x14ac:dyDescent="0.2">
      <c r="A8" s="2" t="s">
        <v>7</v>
      </c>
      <c r="B8" s="3" t="s">
        <v>8</v>
      </c>
      <c r="C8" s="3" t="s">
        <v>6</v>
      </c>
      <c r="D8" s="3" t="s">
        <v>4</v>
      </c>
      <c r="E8" s="3" t="s">
        <v>5</v>
      </c>
      <c r="F8" s="3" t="s">
        <v>3</v>
      </c>
      <c r="G8" s="3" t="s">
        <v>0</v>
      </c>
      <c r="H8" s="3" t="s">
        <v>1</v>
      </c>
      <c r="I8" s="3" t="s">
        <v>11</v>
      </c>
      <c r="J8" s="4" t="s">
        <v>21</v>
      </c>
      <c r="K8" s="4" t="s">
        <v>2</v>
      </c>
      <c r="L8" s="4" t="s">
        <v>9</v>
      </c>
      <c r="M8" s="4" t="s">
        <v>24</v>
      </c>
      <c r="N8" s="4" t="s">
        <v>23</v>
      </c>
    </row>
    <row r="9" spans="1:14" s="37" customFormat="1" ht="15" x14ac:dyDescent="0.2">
      <c r="A9" s="1" t="s">
        <v>47</v>
      </c>
      <c r="B9" s="5" t="s">
        <v>94</v>
      </c>
      <c r="C9" s="11">
        <v>43211507</v>
      </c>
      <c r="D9" s="11" t="s">
        <v>367</v>
      </c>
      <c r="E9" s="11" t="s">
        <v>368</v>
      </c>
      <c r="F9" s="11" t="s">
        <v>367</v>
      </c>
      <c r="G9" s="5" t="s">
        <v>361</v>
      </c>
      <c r="H9" s="11" t="s">
        <v>10</v>
      </c>
      <c r="I9" s="11">
        <v>1</v>
      </c>
      <c r="J9" s="14">
        <v>2359</v>
      </c>
      <c r="K9" s="13">
        <v>0.26</v>
      </c>
      <c r="L9" s="12">
        <f>Table1[[#This Row],[OEM MSRP / List Price]]*(1-Table1[[#This Row],[Contract Discount]])</f>
        <v>1745.66</v>
      </c>
      <c r="M9" s="12" t="s">
        <v>763</v>
      </c>
      <c r="N9" s="36" t="s">
        <v>374</v>
      </c>
    </row>
    <row r="10" spans="1:14" s="37" customFormat="1" ht="15" x14ac:dyDescent="0.2">
      <c r="A10" s="1" t="s">
        <v>48</v>
      </c>
      <c r="B10" s="5" t="s">
        <v>94</v>
      </c>
      <c r="C10" s="11">
        <v>43211507</v>
      </c>
      <c r="D10" s="11" t="s">
        <v>369</v>
      </c>
      <c r="E10" s="11" t="s">
        <v>368</v>
      </c>
      <c r="F10" s="11" t="s">
        <v>369</v>
      </c>
      <c r="G10" s="5" t="s">
        <v>362</v>
      </c>
      <c r="H10" s="11" t="s">
        <v>10</v>
      </c>
      <c r="I10" s="11">
        <v>1</v>
      </c>
      <c r="J10" s="14">
        <v>2610</v>
      </c>
      <c r="K10" s="13">
        <v>0.26</v>
      </c>
      <c r="L10" s="12">
        <f>Table1[[#This Row],[OEM MSRP / List Price]]*(1-Table1[[#This Row],[Contract Discount]])</f>
        <v>1931.3999999999999</v>
      </c>
      <c r="M10" s="12" t="s">
        <v>763</v>
      </c>
      <c r="N10" s="36" t="s">
        <v>375</v>
      </c>
    </row>
    <row r="11" spans="1:14" s="37" customFormat="1" ht="15" x14ac:dyDescent="0.2">
      <c r="A11" s="1" t="s">
        <v>49</v>
      </c>
      <c r="B11" s="5" t="s">
        <v>94</v>
      </c>
      <c r="C11" s="11">
        <v>43211507</v>
      </c>
      <c r="D11" s="11" t="s">
        <v>801</v>
      </c>
      <c r="E11" s="11" t="s">
        <v>368</v>
      </c>
      <c r="F11" s="11" t="s">
        <v>801</v>
      </c>
      <c r="G11" s="5" t="s">
        <v>363</v>
      </c>
      <c r="H11" s="11" t="s">
        <v>10</v>
      </c>
      <c r="I11" s="11">
        <v>1</v>
      </c>
      <c r="J11" s="14">
        <v>2665</v>
      </c>
      <c r="K11" s="13">
        <v>0.26</v>
      </c>
      <c r="L11" s="12">
        <f>Table1[[#This Row],[OEM MSRP / List Price]]*(1-Table1[[#This Row],[Contract Discount]])</f>
        <v>1972.1</v>
      </c>
      <c r="M11" s="12" t="s">
        <v>763</v>
      </c>
      <c r="N11" s="36" t="s">
        <v>376</v>
      </c>
    </row>
    <row r="12" spans="1:14" s="37" customFormat="1" ht="15" x14ac:dyDescent="0.2">
      <c r="A12" s="1" t="s">
        <v>50</v>
      </c>
      <c r="B12" s="5" t="s">
        <v>94</v>
      </c>
      <c r="C12" s="11">
        <v>43211507</v>
      </c>
      <c r="D12" s="11" t="s">
        <v>371</v>
      </c>
      <c r="E12" s="11" t="s">
        <v>368</v>
      </c>
      <c r="F12" s="11" t="s">
        <v>371</v>
      </c>
      <c r="G12" s="5" t="s">
        <v>364</v>
      </c>
      <c r="H12" s="11" t="s">
        <v>10</v>
      </c>
      <c r="I12" s="11">
        <v>1</v>
      </c>
      <c r="J12" s="14">
        <v>2800</v>
      </c>
      <c r="K12" s="13">
        <v>0.26</v>
      </c>
      <c r="L12" s="12">
        <f>Table1[[#This Row],[OEM MSRP / List Price]]*(1-Table1[[#This Row],[Contract Discount]])</f>
        <v>2072</v>
      </c>
      <c r="M12" s="12" t="s">
        <v>763</v>
      </c>
      <c r="N12" s="36" t="s">
        <v>377</v>
      </c>
    </row>
    <row r="13" spans="1:14" s="37" customFormat="1" ht="15" x14ac:dyDescent="0.2">
      <c r="A13" s="1" t="s">
        <v>51</v>
      </c>
      <c r="B13" s="5" t="s">
        <v>94</v>
      </c>
      <c r="C13" s="11">
        <v>43211507</v>
      </c>
      <c r="D13" s="11" t="s">
        <v>372</v>
      </c>
      <c r="E13" s="11" t="s">
        <v>368</v>
      </c>
      <c r="F13" s="11" t="s">
        <v>372</v>
      </c>
      <c r="G13" s="5" t="s">
        <v>365</v>
      </c>
      <c r="H13" s="11" t="s">
        <v>10</v>
      </c>
      <c r="I13" s="11">
        <v>1</v>
      </c>
      <c r="J13" s="14">
        <v>2800</v>
      </c>
      <c r="K13" s="13">
        <v>0.26</v>
      </c>
      <c r="L13" s="12">
        <f>Table1[[#This Row],[OEM MSRP / List Price]]*(1-Table1[[#This Row],[Contract Discount]])</f>
        <v>2072</v>
      </c>
      <c r="M13" s="12" t="s">
        <v>763</v>
      </c>
      <c r="N13" s="36" t="s">
        <v>378</v>
      </c>
    </row>
    <row r="14" spans="1:14" s="37" customFormat="1" ht="15" x14ac:dyDescent="0.2">
      <c r="A14" s="1" t="s">
        <v>52</v>
      </c>
      <c r="B14" s="5" t="s">
        <v>94</v>
      </c>
      <c r="C14" s="11">
        <v>43211507</v>
      </c>
      <c r="D14" s="11" t="s">
        <v>373</v>
      </c>
      <c r="E14" s="11" t="s">
        <v>368</v>
      </c>
      <c r="F14" s="11" t="s">
        <v>373</v>
      </c>
      <c r="G14" s="5" t="s">
        <v>366</v>
      </c>
      <c r="H14" s="11" t="s">
        <v>10</v>
      </c>
      <c r="I14" s="11">
        <v>1</v>
      </c>
      <c r="J14" s="14">
        <v>3170</v>
      </c>
      <c r="K14" s="13">
        <v>0.26</v>
      </c>
      <c r="L14" s="12">
        <f>Table1[[#This Row],[OEM MSRP / List Price]]*(1-Table1[[#This Row],[Contract Discount]])</f>
        <v>2345.8000000000002</v>
      </c>
      <c r="M14" s="12" t="s">
        <v>763</v>
      </c>
      <c r="N14" s="36" t="s">
        <v>379</v>
      </c>
    </row>
    <row r="15" spans="1:14" s="10" customFormat="1" ht="20.25" x14ac:dyDescent="0.25">
      <c r="A15" s="55" t="s">
        <v>53</v>
      </c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</row>
    <row r="16" spans="1:14" ht="65.25" customHeight="1" x14ac:dyDescent="0.2">
      <c r="A16" s="2" t="s">
        <v>7</v>
      </c>
      <c r="B16" s="3" t="s">
        <v>8</v>
      </c>
      <c r="C16" s="3" t="s">
        <v>6</v>
      </c>
      <c r="D16" s="3" t="s">
        <v>4</v>
      </c>
      <c r="E16" s="3" t="s">
        <v>5</v>
      </c>
      <c r="F16" s="3" t="s">
        <v>3</v>
      </c>
      <c r="G16" s="3" t="s">
        <v>0</v>
      </c>
      <c r="H16" s="3" t="s">
        <v>1</v>
      </c>
      <c r="I16" s="3" t="s">
        <v>11</v>
      </c>
      <c r="J16" s="4" t="s">
        <v>21</v>
      </c>
      <c r="K16" s="4" t="s">
        <v>2</v>
      </c>
      <c r="L16" s="4" t="s">
        <v>9</v>
      </c>
      <c r="M16" s="18" t="s">
        <v>24</v>
      </c>
      <c r="N16" s="16" t="s">
        <v>23</v>
      </c>
    </row>
    <row r="17" spans="1:14" s="37" customFormat="1" ht="15" x14ac:dyDescent="0.2">
      <c r="A17" s="1" t="s">
        <v>326</v>
      </c>
      <c r="B17" s="5" t="s">
        <v>330</v>
      </c>
      <c r="C17" s="38">
        <v>43211507</v>
      </c>
      <c r="D17" s="11" t="s">
        <v>380</v>
      </c>
      <c r="E17" s="11" t="s">
        <v>368</v>
      </c>
      <c r="F17" s="11" t="s">
        <v>380</v>
      </c>
      <c r="G17" s="5" t="s">
        <v>630</v>
      </c>
      <c r="H17" s="11" t="s">
        <v>10</v>
      </c>
      <c r="I17" s="11">
        <v>1</v>
      </c>
      <c r="J17" s="14">
        <v>284</v>
      </c>
      <c r="K17" s="13">
        <v>0.11</v>
      </c>
      <c r="L17" s="12">
        <f>Table13[[#This Row],[OEM MSRP / List Price]]*(1-Table13[[#This Row],[Contract Discount]])</f>
        <v>252.76</v>
      </c>
      <c r="M17" s="12" t="s">
        <v>770</v>
      </c>
      <c r="N17" s="15" t="s">
        <v>776</v>
      </c>
    </row>
    <row r="18" spans="1:14" s="37" customFormat="1" ht="15" x14ac:dyDescent="0.2">
      <c r="A18" s="1" t="s">
        <v>327</v>
      </c>
      <c r="B18" s="5" t="s">
        <v>330</v>
      </c>
      <c r="C18" s="38">
        <v>43211507</v>
      </c>
      <c r="D18" s="11" t="s">
        <v>381</v>
      </c>
      <c r="E18" s="11" t="s">
        <v>368</v>
      </c>
      <c r="F18" s="11" t="s">
        <v>381</v>
      </c>
      <c r="G18" s="5" t="s">
        <v>629</v>
      </c>
      <c r="H18" s="11" t="s">
        <v>10</v>
      </c>
      <c r="I18" s="11">
        <v>1</v>
      </c>
      <c r="J18" s="14">
        <v>484</v>
      </c>
      <c r="K18" s="13">
        <v>0.11</v>
      </c>
      <c r="L18" s="12">
        <f>Table13[[#This Row],[OEM MSRP / List Price]]*(1-Table13[[#This Row],[Contract Discount]])</f>
        <v>430.76</v>
      </c>
      <c r="M18" s="12" t="s">
        <v>770</v>
      </c>
      <c r="N18" s="15" t="s">
        <v>777</v>
      </c>
    </row>
    <row r="19" spans="1:14" s="10" customFormat="1" ht="20.25" x14ac:dyDescent="0.25">
      <c r="A19" s="55" t="s">
        <v>44</v>
      </c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</row>
    <row r="20" spans="1:14" ht="65.25" customHeight="1" x14ac:dyDescent="0.2">
      <c r="A20" s="2" t="s">
        <v>7</v>
      </c>
      <c r="B20" s="3" t="s">
        <v>8</v>
      </c>
      <c r="C20" s="3" t="s">
        <v>6</v>
      </c>
      <c r="D20" s="3" t="s">
        <v>4</v>
      </c>
      <c r="E20" s="3" t="s">
        <v>5</v>
      </c>
      <c r="F20" s="3" t="s">
        <v>3</v>
      </c>
      <c r="G20" s="3" t="s">
        <v>0</v>
      </c>
      <c r="H20" s="3" t="s">
        <v>1</v>
      </c>
      <c r="I20" s="3" t="s">
        <v>11</v>
      </c>
      <c r="J20" s="4" t="s">
        <v>21</v>
      </c>
      <c r="K20" s="4" t="s">
        <v>2</v>
      </c>
      <c r="L20" s="4" t="s">
        <v>9</v>
      </c>
      <c r="M20" s="18" t="s">
        <v>24</v>
      </c>
      <c r="N20" s="16" t="s">
        <v>23</v>
      </c>
    </row>
    <row r="21" spans="1:14" s="37" customFormat="1" ht="15" x14ac:dyDescent="0.2">
      <c r="A21" s="1" t="s">
        <v>54</v>
      </c>
      <c r="B21" s="5" t="s">
        <v>430</v>
      </c>
      <c r="C21" s="38">
        <v>43211507</v>
      </c>
      <c r="D21" s="11" t="s">
        <v>405</v>
      </c>
      <c r="E21" s="11" t="s">
        <v>368</v>
      </c>
      <c r="F21" s="11" t="s">
        <v>405</v>
      </c>
      <c r="G21" s="5" t="s">
        <v>382</v>
      </c>
      <c r="H21" s="11" t="s">
        <v>10</v>
      </c>
      <c r="I21" s="11">
        <v>1</v>
      </c>
      <c r="J21" s="14">
        <v>239.99</v>
      </c>
      <c r="K21" s="13">
        <v>0.16</v>
      </c>
      <c r="L21" s="12">
        <f>Table134[[#This Row],[OEM MSRP / List Price]]*(1-Table134[[#This Row],[Contract Discount]])</f>
        <v>201.5916</v>
      </c>
      <c r="M21" s="12" t="s">
        <v>764</v>
      </c>
      <c r="N21" s="11" t="s">
        <v>428</v>
      </c>
    </row>
    <row r="22" spans="1:14" s="37" customFormat="1" ht="15" x14ac:dyDescent="0.2">
      <c r="A22" s="1" t="s">
        <v>56</v>
      </c>
      <c r="B22" s="5" t="s">
        <v>441</v>
      </c>
      <c r="C22" s="38">
        <v>43211507</v>
      </c>
      <c r="D22" s="11" t="s">
        <v>406</v>
      </c>
      <c r="E22" s="11" t="s">
        <v>368</v>
      </c>
      <c r="F22" s="11" t="s">
        <v>406</v>
      </c>
      <c r="G22" s="5" t="s">
        <v>383</v>
      </c>
      <c r="H22" s="11" t="s">
        <v>10</v>
      </c>
      <c r="I22" s="11">
        <v>1</v>
      </c>
      <c r="J22" s="14">
        <v>199.99</v>
      </c>
      <c r="K22" s="13">
        <v>0.16</v>
      </c>
      <c r="L22" s="12">
        <f>Table134[[#This Row],[OEM MSRP / List Price]]*(1-Table134[[#This Row],[Contract Discount]])</f>
        <v>167.99160000000001</v>
      </c>
      <c r="M22" s="12" t="s">
        <v>764</v>
      </c>
      <c r="N22" s="11" t="s">
        <v>453</v>
      </c>
    </row>
    <row r="23" spans="1:14" s="37" customFormat="1" ht="15" x14ac:dyDescent="0.2">
      <c r="A23" s="1" t="s">
        <v>57</v>
      </c>
      <c r="B23" s="5" t="s">
        <v>430</v>
      </c>
      <c r="C23" s="38">
        <v>43211507</v>
      </c>
      <c r="D23" s="11" t="s">
        <v>407</v>
      </c>
      <c r="E23" s="11" t="s">
        <v>368</v>
      </c>
      <c r="F23" s="11" t="s">
        <v>407</v>
      </c>
      <c r="G23" s="5" t="s">
        <v>384</v>
      </c>
      <c r="H23" s="11" t="s">
        <v>10</v>
      </c>
      <c r="I23" s="11">
        <v>1</v>
      </c>
      <c r="J23" s="14">
        <v>296.99</v>
      </c>
      <c r="K23" s="13">
        <v>0.16</v>
      </c>
      <c r="L23" s="12">
        <f>Table134[[#This Row],[OEM MSRP / List Price]]*(1-Table134[[#This Row],[Contract Discount]])</f>
        <v>249.4716</v>
      </c>
      <c r="M23" s="12" t="s">
        <v>764</v>
      </c>
      <c r="N23" s="11" t="s">
        <v>428</v>
      </c>
    </row>
    <row r="24" spans="1:14" s="37" customFormat="1" ht="15" x14ac:dyDescent="0.2">
      <c r="A24" s="1" t="s">
        <v>58</v>
      </c>
      <c r="B24" s="5" t="s">
        <v>430</v>
      </c>
      <c r="C24" s="38">
        <v>43211507</v>
      </c>
      <c r="D24" s="11" t="s">
        <v>408</v>
      </c>
      <c r="E24" s="11" t="s">
        <v>368</v>
      </c>
      <c r="F24" s="11" t="s">
        <v>408</v>
      </c>
      <c r="G24" s="5" t="s">
        <v>385</v>
      </c>
      <c r="H24" s="11" t="s">
        <v>10</v>
      </c>
      <c r="I24" s="11">
        <v>1</v>
      </c>
      <c r="J24" s="14">
        <v>439.99</v>
      </c>
      <c r="K24" s="13">
        <v>0.16</v>
      </c>
      <c r="L24" s="12">
        <f>Table134[[#This Row],[OEM MSRP / List Price]]*(1-Table134[[#This Row],[Contract Discount]])</f>
        <v>369.59159999999997</v>
      </c>
      <c r="M24" s="12" t="s">
        <v>764</v>
      </c>
      <c r="N24" s="11" t="s">
        <v>428</v>
      </c>
    </row>
    <row r="25" spans="1:14" s="37" customFormat="1" ht="15" x14ac:dyDescent="0.2">
      <c r="A25" s="1" t="s">
        <v>55</v>
      </c>
      <c r="B25" s="5" t="s">
        <v>430</v>
      </c>
      <c r="C25" s="38">
        <v>43211507</v>
      </c>
      <c r="D25" s="11" t="s">
        <v>409</v>
      </c>
      <c r="E25" s="11" t="s">
        <v>368</v>
      </c>
      <c r="F25" s="11" t="s">
        <v>409</v>
      </c>
      <c r="G25" s="5" t="s">
        <v>386</v>
      </c>
      <c r="H25" s="11" t="s">
        <v>10</v>
      </c>
      <c r="I25" s="11">
        <v>1</v>
      </c>
      <c r="J25" s="14">
        <v>339.99</v>
      </c>
      <c r="K25" s="13">
        <v>0.16</v>
      </c>
      <c r="L25" s="12">
        <f>Table134[[#This Row],[OEM MSRP / List Price]]*(1-Table134[[#This Row],[Contract Discount]])</f>
        <v>285.59159999999997</v>
      </c>
      <c r="M25" s="12" t="s">
        <v>764</v>
      </c>
      <c r="N25" s="11" t="s">
        <v>428</v>
      </c>
    </row>
    <row r="26" spans="1:14" s="37" customFormat="1" ht="15" x14ac:dyDescent="0.2">
      <c r="A26" s="1" t="s">
        <v>59</v>
      </c>
      <c r="B26" s="5" t="s">
        <v>431</v>
      </c>
      <c r="C26" s="38">
        <v>43211507</v>
      </c>
      <c r="D26" s="11" t="s">
        <v>410</v>
      </c>
      <c r="E26" s="11" t="s">
        <v>368</v>
      </c>
      <c r="F26" s="11" t="s">
        <v>410</v>
      </c>
      <c r="G26" s="5" t="s">
        <v>387</v>
      </c>
      <c r="H26" s="11" t="s">
        <v>10</v>
      </c>
      <c r="I26" s="11">
        <v>1</v>
      </c>
      <c r="J26" s="14">
        <v>89.99</v>
      </c>
      <c r="K26" s="13">
        <v>0.16</v>
      </c>
      <c r="L26" s="12">
        <f>Table134[[#This Row],[OEM MSRP / List Price]]*(1-Table134[[#This Row],[Contract Discount]])</f>
        <v>75.5916</v>
      </c>
      <c r="M26" s="12" t="s">
        <v>764</v>
      </c>
      <c r="N26" s="11" t="s">
        <v>448</v>
      </c>
    </row>
    <row r="27" spans="1:14" s="37" customFormat="1" ht="15" x14ac:dyDescent="0.2">
      <c r="A27" s="1" t="s">
        <v>60</v>
      </c>
      <c r="B27" s="5" t="s">
        <v>431</v>
      </c>
      <c r="C27" s="38">
        <v>43211507</v>
      </c>
      <c r="D27" s="11" t="s">
        <v>411</v>
      </c>
      <c r="E27" s="11" t="s">
        <v>368</v>
      </c>
      <c r="F27" s="11" t="s">
        <v>411</v>
      </c>
      <c r="G27" s="5" t="s">
        <v>388</v>
      </c>
      <c r="H27" s="11" t="s">
        <v>10</v>
      </c>
      <c r="I27" s="11">
        <v>1</v>
      </c>
      <c r="J27" s="14">
        <v>49.99</v>
      </c>
      <c r="K27" s="13">
        <v>0.16</v>
      </c>
      <c r="L27" s="12">
        <f>Table134[[#This Row],[OEM MSRP / List Price]]*(1-Table134[[#This Row],[Contract Discount]])</f>
        <v>41.991599999999998</v>
      </c>
      <c r="M27" s="12" t="s">
        <v>764</v>
      </c>
      <c r="N27" s="11" t="s">
        <v>448</v>
      </c>
    </row>
    <row r="28" spans="1:14" s="37" customFormat="1" ht="15" x14ac:dyDescent="0.2">
      <c r="A28" s="1" t="s">
        <v>61</v>
      </c>
      <c r="B28" s="5" t="s">
        <v>442</v>
      </c>
      <c r="C28" s="38">
        <v>43211507</v>
      </c>
      <c r="D28" s="11" t="s">
        <v>412</v>
      </c>
      <c r="E28" s="11" t="s">
        <v>368</v>
      </c>
      <c r="F28" s="11" t="s">
        <v>412</v>
      </c>
      <c r="G28" s="5" t="s">
        <v>389</v>
      </c>
      <c r="H28" s="11" t="s">
        <v>10</v>
      </c>
      <c r="I28" s="11">
        <v>1</v>
      </c>
      <c r="J28" s="14">
        <v>74.989999999999995</v>
      </c>
      <c r="K28" s="13">
        <v>0.16</v>
      </c>
      <c r="L28" s="12">
        <f>Table134[[#This Row],[OEM MSRP / List Price]]*(1-Table134[[#This Row],[Contract Discount]])</f>
        <v>62.991599999999991</v>
      </c>
      <c r="M28" s="12" t="s">
        <v>764</v>
      </c>
      <c r="N28" s="11" t="s">
        <v>448</v>
      </c>
    </row>
    <row r="29" spans="1:14" s="37" customFormat="1" ht="15" x14ac:dyDescent="0.2">
      <c r="A29" s="1" t="s">
        <v>62</v>
      </c>
      <c r="B29" s="5" t="s">
        <v>442</v>
      </c>
      <c r="C29" s="38">
        <v>43211507</v>
      </c>
      <c r="D29" s="11" t="s">
        <v>413</v>
      </c>
      <c r="E29" s="11" t="s">
        <v>368</v>
      </c>
      <c r="F29" s="11" t="s">
        <v>413</v>
      </c>
      <c r="G29" s="5" t="s">
        <v>390</v>
      </c>
      <c r="H29" s="11" t="s">
        <v>10</v>
      </c>
      <c r="I29" s="11">
        <v>1</v>
      </c>
      <c r="J29" s="14">
        <v>59.99</v>
      </c>
      <c r="K29" s="13">
        <v>0.16</v>
      </c>
      <c r="L29" s="12">
        <f>Table134[[#This Row],[OEM MSRP / List Price]]*(1-Table134[[#This Row],[Contract Discount]])</f>
        <v>50.391599999999997</v>
      </c>
      <c r="M29" s="12" t="s">
        <v>764</v>
      </c>
      <c r="N29" s="11" t="s">
        <v>449</v>
      </c>
    </row>
    <row r="30" spans="1:14" s="37" customFormat="1" ht="15" x14ac:dyDescent="0.2">
      <c r="A30" s="1" t="s">
        <v>63</v>
      </c>
      <c r="B30" s="5" t="s">
        <v>442</v>
      </c>
      <c r="C30" s="38">
        <v>43211507</v>
      </c>
      <c r="D30" s="11" t="s">
        <v>414</v>
      </c>
      <c r="E30" s="11" t="s">
        <v>368</v>
      </c>
      <c r="F30" s="11" t="s">
        <v>414</v>
      </c>
      <c r="G30" s="5" t="s">
        <v>391</v>
      </c>
      <c r="H30" s="11" t="s">
        <v>10</v>
      </c>
      <c r="I30" s="11">
        <v>1</v>
      </c>
      <c r="J30" s="14">
        <v>39.99</v>
      </c>
      <c r="K30" s="13">
        <v>0.16</v>
      </c>
      <c r="L30" s="12">
        <f>Table134[[#This Row],[OEM MSRP / List Price]]*(1-Table134[[#This Row],[Contract Discount]])</f>
        <v>33.5916</v>
      </c>
      <c r="M30" s="12" t="s">
        <v>764</v>
      </c>
      <c r="N30" s="11" t="s">
        <v>448</v>
      </c>
    </row>
    <row r="31" spans="1:14" s="37" customFormat="1" ht="15" x14ac:dyDescent="0.2">
      <c r="A31" s="1" t="s">
        <v>64</v>
      </c>
      <c r="B31" s="5" t="s">
        <v>442</v>
      </c>
      <c r="C31" s="38">
        <v>43211507</v>
      </c>
      <c r="D31" s="11" t="s">
        <v>415</v>
      </c>
      <c r="E31" s="11" t="s">
        <v>368</v>
      </c>
      <c r="F31" s="11" t="s">
        <v>415</v>
      </c>
      <c r="G31" s="5" t="s">
        <v>392</v>
      </c>
      <c r="H31" s="11" t="s">
        <v>10</v>
      </c>
      <c r="I31" s="11">
        <v>1</v>
      </c>
      <c r="J31" s="14">
        <v>29.99</v>
      </c>
      <c r="K31" s="13">
        <v>0.16</v>
      </c>
      <c r="L31" s="12">
        <f>Table134[[#This Row],[OEM MSRP / List Price]]*(1-Table134[[#This Row],[Contract Discount]])</f>
        <v>25.191599999999998</v>
      </c>
      <c r="M31" s="12" t="s">
        <v>764</v>
      </c>
      <c r="N31" s="11" t="s">
        <v>450</v>
      </c>
    </row>
    <row r="32" spans="1:14" s="37" customFormat="1" ht="15" x14ac:dyDescent="0.2">
      <c r="A32" s="1" t="s">
        <v>65</v>
      </c>
      <c r="B32" s="5" t="s">
        <v>443</v>
      </c>
      <c r="C32" s="38">
        <v>43211507</v>
      </c>
      <c r="D32" s="11" t="s">
        <v>416</v>
      </c>
      <c r="E32" s="11" t="s">
        <v>368</v>
      </c>
      <c r="F32" s="11" t="s">
        <v>416</v>
      </c>
      <c r="G32" s="5" t="s">
        <v>393</v>
      </c>
      <c r="H32" s="11" t="s">
        <v>10</v>
      </c>
      <c r="I32" s="11">
        <v>1</v>
      </c>
      <c r="J32" s="14">
        <v>49.99</v>
      </c>
      <c r="K32" s="13">
        <v>0.16</v>
      </c>
      <c r="L32" s="12">
        <f>Table134[[#This Row],[OEM MSRP / List Price]]*(1-Table134[[#This Row],[Contract Discount]])</f>
        <v>41.991599999999998</v>
      </c>
      <c r="M32" s="12" t="s">
        <v>764</v>
      </c>
      <c r="N32" s="11" t="s">
        <v>428</v>
      </c>
    </row>
    <row r="33" spans="1:14" s="37" customFormat="1" ht="15" x14ac:dyDescent="0.2">
      <c r="A33" s="1" t="s">
        <v>66</v>
      </c>
      <c r="B33" s="5" t="s">
        <v>443</v>
      </c>
      <c r="C33" s="38">
        <v>43211507</v>
      </c>
      <c r="D33" s="11" t="s">
        <v>417</v>
      </c>
      <c r="E33" s="11" t="s">
        <v>368</v>
      </c>
      <c r="F33" s="11" t="s">
        <v>417</v>
      </c>
      <c r="G33" s="5" t="s">
        <v>394</v>
      </c>
      <c r="H33" s="11" t="s">
        <v>10</v>
      </c>
      <c r="I33" s="11">
        <v>1</v>
      </c>
      <c r="J33" s="14">
        <v>29.99</v>
      </c>
      <c r="K33" s="13">
        <v>0.16</v>
      </c>
      <c r="L33" s="12">
        <f>Table134[[#This Row],[OEM MSRP / List Price]]*(1-Table134[[#This Row],[Contract Discount]])</f>
        <v>25.191599999999998</v>
      </c>
      <c r="M33" s="12" t="s">
        <v>764</v>
      </c>
      <c r="N33" s="11" t="s">
        <v>428</v>
      </c>
    </row>
    <row r="34" spans="1:14" s="37" customFormat="1" ht="15" x14ac:dyDescent="0.2">
      <c r="A34" s="1" t="s">
        <v>67</v>
      </c>
      <c r="B34" s="5" t="s">
        <v>443</v>
      </c>
      <c r="C34" s="38">
        <v>43211507</v>
      </c>
      <c r="D34" s="11" t="s">
        <v>418</v>
      </c>
      <c r="E34" s="11" t="s">
        <v>368</v>
      </c>
      <c r="F34" s="11" t="s">
        <v>418</v>
      </c>
      <c r="G34" s="5" t="s">
        <v>395</v>
      </c>
      <c r="H34" s="11" t="s">
        <v>10</v>
      </c>
      <c r="I34" s="11">
        <v>1</v>
      </c>
      <c r="J34" s="14">
        <v>17.989999999999998</v>
      </c>
      <c r="K34" s="13">
        <v>0.16</v>
      </c>
      <c r="L34" s="12">
        <f>Table134[[#This Row],[OEM MSRP / List Price]]*(1-Table134[[#This Row],[Contract Discount]])</f>
        <v>15.111599999999997</v>
      </c>
      <c r="M34" s="12" t="s">
        <v>764</v>
      </c>
      <c r="N34" s="11" t="s">
        <v>428</v>
      </c>
    </row>
    <row r="35" spans="1:14" s="37" customFormat="1" ht="15" x14ac:dyDescent="0.2">
      <c r="A35" s="1" t="s">
        <v>68</v>
      </c>
      <c r="B35" s="5" t="s">
        <v>443</v>
      </c>
      <c r="C35" s="38">
        <v>43211507</v>
      </c>
      <c r="D35" s="11" t="s">
        <v>419</v>
      </c>
      <c r="E35" s="11" t="s">
        <v>368</v>
      </c>
      <c r="F35" s="11" t="s">
        <v>419</v>
      </c>
      <c r="G35" s="5" t="s">
        <v>396</v>
      </c>
      <c r="H35" s="11" t="s">
        <v>10</v>
      </c>
      <c r="I35" s="11">
        <v>1</v>
      </c>
      <c r="J35" s="14">
        <v>44.99</v>
      </c>
      <c r="K35" s="13">
        <v>0.16</v>
      </c>
      <c r="L35" s="12">
        <f>Table134[[#This Row],[OEM MSRP / List Price]]*(1-Table134[[#This Row],[Contract Discount]])</f>
        <v>37.791600000000003</v>
      </c>
      <c r="M35" s="12" t="s">
        <v>764</v>
      </c>
      <c r="N35" s="11" t="s">
        <v>428</v>
      </c>
    </row>
    <row r="36" spans="1:14" s="37" customFormat="1" ht="30" x14ac:dyDescent="0.2">
      <c r="A36" s="1" t="s">
        <v>69</v>
      </c>
      <c r="B36" s="5" t="s">
        <v>429</v>
      </c>
      <c r="C36" s="38">
        <v>43211507</v>
      </c>
      <c r="D36" s="11" t="s">
        <v>420</v>
      </c>
      <c r="E36" s="11" t="s">
        <v>368</v>
      </c>
      <c r="F36" s="11" t="s">
        <v>420</v>
      </c>
      <c r="G36" s="5" t="s">
        <v>397</v>
      </c>
      <c r="H36" s="11" t="s">
        <v>10</v>
      </c>
      <c r="I36" s="11">
        <v>1</v>
      </c>
      <c r="J36" s="14">
        <v>49.99</v>
      </c>
      <c r="K36" s="13">
        <v>0.16</v>
      </c>
      <c r="L36" s="12">
        <f>Table134[[#This Row],[OEM MSRP / List Price]]*(1-Table134[[#This Row],[Contract Discount]])</f>
        <v>41.991599999999998</v>
      </c>
      <c r="M36" s="12" t="s">
        <v>764</v>
      </c>
      <c r="N36" s="11" t="s">
        <v>451</v>
      </c>
    </row>
    <row r="37" spans="1:14" s="37" customFormat="1" ht="15" x14ac:dyDescent="0.2">
      <c r="A37" s="1" t="s">
        <v>70</v>
      </c>
      <c r="B37" s="5" t="s">
        <v>429</v>
      </c>
      <c r="C37" s="38">
        <v>43211507</v>
      </c>
      <c r="D37" s="11" t="s">
        <v>421</v>
      </c>
      <c r="E37" s="11" t="s">
        <v>368</v>
      </c>
      <c r="F37" s="11" t="s">
        <v>421</v>
      </c>
      <c r="G37" s="5" t="s">
        <v>398</v>
      </c>
      <c r="H37" s="11" t="s">
        <v>10</v>
      </c>
      <c r="I37" s="11">
        <v>1</v>
      </c>
      <c r="J37" s="14">
        <v>49.99</v>
      </c>
      <c r="K37" s="13">
        <v>0.16</v>
      </c>
      <c r="L37" s="12">
        <f>Table134[[#This Row],[OEM MSRP / List Price]]*(1-Table134[[#This Row],[Contract Discount]])</f>
        <v>41.991599999999998</v>
      </c>
      <c r="M37" s="12" t="s">
        <v>764</v>
      </c>
      <c r="N37" s="11" t="s">
        <v>452</v>
      </c>
    </row>
    <row r="38" spans="1:14" s="37" customFormat="1" ht="15" x14ac:dyDescent="0.2">
      <c r="A38" s="1" t="s">
        <v>71</v>
      </c>
      <c r="B38" s="5" t="s">
        <v>444</v>
      </c>
      <c r="C38" s="38">
        <v>43211507</v>
      </c>
      <c r="D38" s="11" t="s">
        <v>423</v>
      </c>
      <c r="E38" s="11" t="s">
        <v>368</v>
      </c>
      <c r="F38" s="11" t="s">
        <v>423</v>
      </c>
      <c r="G38" s="5" t="s">
        <v>400</v>
      </c>
      <c r="H38" s="11" t="s">
        <v>10</v>
      </c>
      <c r="I38" s="11">
        <v>1</v>
      </c>
      <c r="J38" s="14">
        <v>19.989999999999998</v>
      </c>
      <c r="K38" s="13">
        <v>0.16</v>
      </c>
      <c r="L38" s="12">
        <f>Table134[[#This Row],[OEM MSRP / List Price]]*(1-Table134[[#This Row],[Contract Discount]])</f>
        <v>16.791599999999999</v>
      </c>
      <c r="M38" s="12" t="s">
        <v>764</v>
      </c>
      <c r="N38" s="11" t="s">
        <v>428</v>
      </c>
    </row>
    <row r="39" spans="1:14" s="37" customFormat="1" ht="15" x14ac:dyDescent="0.2">
      <c r="A39" s="1" t="s">
        <v>72</v>
      </c>
      <c r="B39" s="5" t="s">
        <v>445</v>
      </c>
      <c r="C39" s="38">
        <v>43211507</v>
      </c>
      <c r="D39" s="11" t="s">
        <v>424</v>
      </c>
      <c r="E39" s="11" t="s">
        <v>368</v>
      </c>
      <c r="F39" s="11" t="s">
        <v>424</v>
      </c>
      <c r="G39" s="5" t="s">
        <v>401</v>
      </c>
      <c r="H39" s="11" t="s">
        <v>10</v>
      </c>
      <c r="I39" s="11">
        <v>1</v>
      </c>
      <c r="J39" s="14">
        <v>14.99</v>
      </c>
      <c r="K39" s="13">
        <v>0.16</v>
      </c>
      <c r="L39" s="12">
        <f>Table134[[#This Row],[OEM MSRP / List Price]]*(1-Table134[[#This Row],[Contract Discount]])</f>
        <v>12.5916</v>
      </c>
      <c r="M39" s="12" t="s">
        <v>764</v>
      </c>
      <c r="N39" s="11" t="s">
        <v>428</v>
      </c>
    </row>
    <row r="40" spans="1:14" s="37" customFormat="1" ht="30" x14ac:dyDescent="0.2">
      <c r="A40" s="1" t="s">
        <v>73</v>
      </c>
      <c r="B40" s="5" t="s">
        <v>446</v>
      </c>
      <c r="C40" s="38">
        <v>43211507</v>
      </c>
      <c r="D40" s="11" t="s">
        <v>425</v>
      </c>
      <c r="E40" s="11" t="s">
        <v>368</v>
      </c>
      <c r="F40" s="11" t="s">
        <v>425</v>
      </c>
      <c r="G40" s="5" t="s">
        <v>402</v>
      </c>
      <c r="H40" s="11" t="s">
        <v>10</v>
      </c>
      <c r="I40" s="11">
        <v>1</v>
      </c>
      <c r="J40" s="14">
        <v>29.99</v>
      </c>
      <c r="K40" s="13">
        <v>0.16</v>
      </c>
      <c r="L40" s="12">
        <f>Table134[[#This Row],[OEM MSRP / List Price]]*(1-Table134[[#This Row],[Contract Discount]])</f>
        <v>25.191599999999998</v>
      </c>
      <c r="M40" s="12" t="s">
        <v>764</v>
      </c>
      <c r="N40" s="11" t="s">
        <v>428</v>
      </c>
    </row>
    <row r="41" spans="1:14" s="37" customFormat="1" ht="30" x14ac:dyDescent="0.2">
      <c r="A41" s="1" t="s">
        <v>74</v>
      </c>
      <c r="B41" s="5" t="s">
        <v>446</v>
      </c>
      <c r="C41" s="38">
        <v>43211507</v>
      </c>
      <c r="D41" s="11" t="s">
        <v>426</v>
      </c>
      <c r="E41" s="11" t="s">
        <v>368</v>
      </c>
      <c r="F41" s="11" t="s">
        <v>426</v>
      </c>
      <c r="G41" s="5" t="s">
        <v>403</v>
      </c>
      <c r="H41" s="11" t="s">
        <v>10</v>
      </c>
      <c r="I41" s="11">
        <v>1</v>
      </c>
      <c r="J41" s="14">
        <v>44.99</v>
      </c>
      <c r="K41" s="13">
        <v>0.16</v>
      </c>
      <c r="L41" s="12">
        <f>Table134[[#This Row],[OEM MSRP / List Price]]*(1-Table134[[#This Row],[Contract Discount]])</f>
        <v>37.791600000000003</v>
      </c>
      <c r="M41" s="12" t="s">
        <v>764</v>
      </c>
      <c r="N41" s="11" t="s">
        <v>428</v>
      </c>
    </row>
    <row r="42" spans="1:14" s="37" customFormat="1" ht="15" x14ac:dyDescent="0.2">
      <c r="A42" s="1" t="s">
        <v>75</v>
      </c>
      <c r="B42" s="5" t="s">
        <v>447</v>
      </c>
      <c r="C42" s="38">
        <v>43211507</v>
      </c>
      <c r="D42" s="11" t="s">
        <v>427</v>
      </c>
      <c r="E42" s="11" t="s">
        <v>368</v>
      </c>
      <c r="F42" s="11" t="s">
        <v>427</v>
      </c>
      <c r="G42" s="5" t="s">
        <v>404</v>
      </c>
      <c r="H42" s="11" t="s">
        <v>10</v>
      </c>
      <c r="I42" s="11">
        <v>1</v>
      </c>
      <c r="J42" s="14">
        <v>49.99</v>
      </c>
      <c r="K42" s="13">
        <v>0.16</v>
      </c>
      <c r="L42" s="12">
        <f>Table134[[#This Row],[OEM MSRP / List Price]]*(1-Table134[[#This Row],[Contract Discount]])</f>
        <v>41.991599999999998</v>
      </c>
      <c r="M42" s="12" t="s">
        <v>764</v>
      </c>
      <c r="N42" s="11" t="s">
        <v>428</v>
      </c>
    </row>
    <row r="43" spans="1:14" s="10" customFormat="1" ht="20.25" x14ac:dyDescent="0.25">
      <c r="A43" s="55" t="s">
        <v>45</v>
      </c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</row>
    <row r="44" spans="1:14" ht="65.25" customHeight="1" x14ac:dyDescent="0.2">
      <c r="A44" s="2" t="s">
        <v>7</v>
      </c>
      <c r="B44" s="3" t="s">
        <v>8</v>
      </c>
      <c r="C44" s="3" t="s">
        <v>6</v>
      </c>
      <c r="D44" s="3" t="s">
        <v>4</v>
      </c>
      <c r="E44" s="3" t="s">
        <v>5</v>
      </c>
      <c r="F44" s="3" t="s">
        <v>3</v>
      </c>
      <c r="G44" s="3" t="s">
        <v>0</v>
      </c>
      <c r="H44" s="3" t="s">
        <v>1</v>
      </c>
      <c r="I44" s="3" t="s">
        <v>11</v>
      </c>
      <c r="J44" s="4" t="s">
        <v>21</v>
      </c>
      <c r="K44" s="4" t="s">
        <v>2</v>
      </c>
      <c r="L44" s="4" t="s">
        <v>9</v>
      </c>
      <c r="M44" s="18" t="s">
        <v>24</v>
      </c>
      <c r="N44" s="16" t="s">
        <v>23</v>
      </c>
    </row>
    <row r="45" spans="1:14" ht="20.25" customHeight="1" x14ac:dyDescent="0.2">
      <c r="A45" s="1" t="s">
        <v>76</v>
      </c>
      <c r="B45" s="5" t="s">
        <v>780</v>
      </c>
      <c r="C45" s="11">
        <v>43211507</v>
      </c>
      <c r="D45" s="11" t="s">
        <v>547</v>
      </c>
      <c r="E45" s="11" t="s">
        <v>368</v>
      </c>
      <c r="F45" s="11" t="s">
        <v>547</v>
      </c>
      <c r="G45" s="5" t="s">
        <v>782</v>
      </c>
      <c r="H45" s="11" t="s">
        <v>10</v>
      </c>
      <c r="I45" s="11">
        <v>1</v>
      </c>
      <c r="J45" s="47">
        <v>79</v>
      </c>
      <c r="K45" s="40">
        <v>0.16</v>
      </c>
      <c r="L45" s="12">
        <f>Table13427[[#This Row],[OEM MSRP / List Price]]*(1-Table13427[[#This Row],[Contract Discount]])</f>
        <v>66.36</v>
      </c>
      <c r="M45" s="39" t="s">
        <v>779</v>
      </c>
      <c r="N45" s="11" t="s">
        <v>463</v>
      </c>
    </row>
    <row r="46" spans="1:14" ht="19.5" customHeight="1" x14ac:dyDescent="0.2">
      <c r="A46" s="1" t="s">
        <v>77</v>
      </c>
      <c r="B46" s="5" t="s">
        <v>781</v>
      </c>
      <c r="C46" s="15">
        <v>43211507</v>
      </c>
      <c r="D46" s="11" t="s">
        <v>432</v>
      </c>
      <c r="E46" s="11" t="s">
        <v>368</v>
      </c>
      <c r="F46" s="11" t="s">
        <v>432</v>
      </c>
      <c r="G46" s="5" t="s">
        <v>783</v>
      </c>
      <c r="H46" s="11" t="s">
        <v>10</v>
      </c>
      <c r="I46" s="11">
        <v>1</v>
      </c>
      <c r="J46" s="14">
        <v>209</v>
      </c>
      <c r="K46" s="13">
        <v>0.16</v>
      </c>
      <c r="L46" s="12">
        <f>Table13427[[#This Row],[OEM MSRP / List Price]]*(1-Table13427[[#This Row],[Contract Discount]])</f>
        <v>175.56</v>
      </c>
      <c r="M46" s="12" t="s">
        <v>765</v>
      </c>
      <c r="N46" s="11" t="s">
        <v>463</v>
      </c>
    </row>
    <row r="47" spans="1:14" ht="15" x14ac:dyDescent="0.2">
      <c r="A47" s="1" t="s">
        <v>78</v>
      </c>
      <c r="B47" s="5" t="s">
        <v>786</v>
      </c>
      <c r="C47" s="15">
        <v>43211507</v>
      </c>
      <c r="D47" s="11" t="s">
        <v>436</v>
      </c>
      <c r="E47" s="11" t="s">
        <v>368</v>
      </c>
      <c r="F47" s="11" t="s">
        <v>436</v>
      </c>
      <c r="G47" s="5" t="s">
        <v>784</v>
      </c>
      <c r="H47" s="11" t="s">
        <v>10</v>
      </c>
      <c r="I47" s="11">
        <v>1</v>
      </c>
      <c r="J47" s="14">
        <v>89</v>
      </c>
      <c r="K47" s="13">
        <v>0.16</v>
      </c>
      <c r="L47" s="12">
        <f>Table13427[[#This Row],[OEM MSRP / List Price]]*(1-Table13427[[#This Row],[Contract Discount]])</f>
        <v>74.759999999999991</v>
      </c>
      <c r="M47" s="12" t="s">
        <v>765</v>
      </c>
      <c r="N47" s="11" t="s">
        <v>464</v>
      </c>
    </row>
    <row r="48" spans="1:14" ht="15" x14ac:dyDescent="0.2">
      <c r="A48" s="1" t="s">
        <v>79</v>
      </c>
      <c r="B48" s="5" t="s">
        <v>781</v>
      </c>
      <c r="C48" s="15">
        <v>43211507</v>
      </c>
      <c r="D48" s="11" t="s">
        <v>437</v>
      </c>
      <c r="E48" s="11" t="s">
        <v>368</v>
      </c>
      <c r="F48" s="11" t="s">
        <v>437</v>
      </c>
      <c r="G48" s="5" t="s">
        <v>785</v>
      </c>
      <c r="H48" s="11" t="s">
        <v>10</v>
      </c>
      <c r="I48" s="11">
        <v>1</v>
      </c>
      <c r="J48" s="14">
        <v>219</v>
      </c>
      <c r="K48" s="13">
        <v>0.16</v>
      </c>
      <c r="L48" s="12">
        <f>Table13427[[#This Row],[OEM MSRP / List Price]]*(1-Table13427[[#This Row],[Contract Discount]])</f>
        <v>183.95999999999998</v>
      </c>
      <c r="M48" s="12" t="s">
        <v>765</v>
      </c>
      <c r="N48" s="11" t="s">
        <v>464</v>
      </c>
    </row>
    <row r="49" spans="1:14" ht="30" x14ac:dyDescent="0.2">
      <c r="A49" s="1" t="s">
        <v>80</v>
      </c>
      <c r="B49" s="5" t="s">
        <v>457</v>
      </c>
      <c r="C49" s="15">
        <v>43211507</v>
      </c>
      <c r="D49" s="11" t="s">
        <v>434</v>
      </c>
      <c r="E49" s="11" t="s">
        <v>368</v>
      </c>
      <c r="F49" s="11" t="s">
        <v>434</v>
      </c>
      <c r="G49" s="5" t="s">
        <v>458</v>
      </c>
      <c r="H49" s="11" t="s">
        <v>10</v>
      </c>
      <c r="I49" s="11">
        <v>1</v>
      </c>
      <c r="J49" s="14">
        <v>149</v>
      </c>
      <c r="K49" s="13">
        <v>0.16</v>
      </c>
      <c r="L49" s="12">
        <f>Table13427[[#This Row],[OEM MSRP / List Price]]*(1-Table13427[[#This Row],[Contract Discount]])</f>
        <v>125.16</v>
      </c>
      <c r="M49" s="12" t="s">
        <v>765</v>
      </c>
      <c r="N49" s="11" t="s">
        <v>463</v>
      </c>
    </row>
    <row r="50" spans="1:14" ht="30" x14ac:dyDescent="0.2">
      <c r="A50" s="1" t="s">
        <v>81</v>
      </c>
      <c r="B50" s="5" t="s">
        <v>454</v>
      </c>
      <c r="C50" s="15">
        <v>43211507</v>
      </c>
      <c r="D50" s="11" t="s">
        <v>435</v>
      </c>
      <c r="E50" s="11" t="s">
        <v>368</v>
      </c>
      <c r="F50" s="11" t="s">
        <v>435</v>
      </c>
      <c r="G50" s="5" t="s">
        <v>459</v>
      </c>
      <c r="H50" s="11" t="s">
        <v>10</v>
      </c>
      <c r="I50" s="11">
        <v>1</v>
      </c>
      <c r="J50" s="14">
        <v>179</v>
      </c>
      <c r="K50" s="13">
        <v>0.16</v>
      </c>
      <c r="L50" s="12">
        <f>Table13427[[#This Row],[OEM MSRP / List Price]]*(1-Table13427[[#This Row],[Contract Discount]])</f>
        <v>150.35999999999999</v>
      </c>
      <c r="M50" s="12" t="s">
        <v>765</v>
      </c>
      <c r="N50" s="11" t="s">
        <v>463</v>
      </c>
    </row>
    <row r="51" spans="1:14" ht="30" x14ac:dyDescent="0.2">
      <c r="A51" s="1" t="s">
        <v>82</v>
      </c>
      <c r="B51" s="5" t="s">
        <v>455</v>
      </c>
      <c r="C51" s="15">
        <v>43211507</v>
      </c>
      <c r="D51" s="11" t="s">
        <v>438</v>
      </c>
      <c r="E51" s="11" t="s">
        <v>368</v>
      </c>
      <c r="F51" s="11" t="s">
        <v>438</v>
      </c>
      <c r="G51" s="5" t="s">
        <v>460</v>
      </c>
      <c r="H51" s="11" t="s">
        <v>10</v>
      </c>
      <c r="I51" s="11">
        <v>1</v>
      </c>
      <c r="J51" s="14">
        <v>129</v>
      </c>
      <c r="K51" s="13">
        <v>0.16</v>
      </c>
      <c r="L51" s="12">
        <f>Table13427[[#This Row],[OEM MSRP / List Price]]*(1-Table13427[[#This Row],[Contract Discount]])</f>
        <v>108.36</v>
      </c>
      <c r="M51" s="12" t="s">
        <v>765</v>
      </c>
      <c r="N51" s="11" t="s">
        <v>464</v>
      </c>
    </row>
    <row r="52" spans="1:14" ht="30" x14ac:dyDescent="0.2">
      <c r="A52" s="1" t="s">
        <v>83</v>
      </c>
      <c r="B52" s="5" t="s">
        <v>457</v>
      </c>
      <c r="C52" s="15">
        <v>43211507</v>
      </c>
      <c r="D52" s="11" t="s">
        <v>439</v>
      </c>
      <c r="E52" s="11" t="s">
        <v>368</v>
      </c>
      <c r="F52" s="11" t="s">
        <v>439</v>
      </c>
      <c r="G52" s="5" t="s">
        <v>461</v>
      </c>
      <c r="H52" s="11" t="s">
        <v>10</v>
      </c>
      <c r="I52" s="11">
        <v>1</v>
      </c>
      <c r="J52" s="14">
        <v>199</v>
      </c>
      <c r="K52" s="13">
        <v>0.16</v>
      </c>
      <c r="L52" s="12">
        <f>Table13427[[#This Row],[OEM MSRP / List Price]]*(1-Table13427[[#This Row],[Contract Discount]])</f>
        <v>167.16</v>
      </c>
      <c r="M52" s="12" t="s">
        <v>765</v>
      </c>
      <c r="N52" s="11" t="s">
        <v>464</v>
      </c>
    </row>
    <row r="53" spans="1:14" ht="30" x14ac:dyDescent="0.2">
      <c r="A53" s="1" t="s">
        <v>84</v>
      </c>
      <c r="B53" s="5" t="s">
        <v>454</v>
      </c>
      <c r="C53" s="15">
        <v>43211507</v>
      </c>
      <c r="D53" s="11" t="s">
        <v>440</v>
      </c>
      <c r="E53" s="11" t="s">
        <v>368</v>
      </c>
      <c r="F53" s="11" t="s">
        <v>440</v>
      </c>
      <c r="G53" s="5" t="s">
        <v>462</v>
      </c>
      <c r="H53" s="11" t="s">
        <v>10</v>
      </c>
      <c r="I53" s="11">
        <v>1</v>
      </c>
      <c r="J53" s="14">
        <v>219</v>
      </c>
      <c r="K53" s="13">
        <v>0.16</v>
      </c>
      <c r="L53" s="12">
        <f>Table13427[[#This Row],[OEM MSRP / List Price]]*(1-Table13427[[#This Row],[Contract Discount]])</f>
        <v>183.95999999999998</v>
      </c>
      <c r="M53" s="12" t="s">
        <v>765</v>
      </c>
      <c r="N53" s="11" t="s">
        <v>464</v>
      </c>
    </row>
    <row r="54" spans="1:14" ht="15" x14ac:dyDescent="0.2">
      <c r="A54" s="1" t="s">
        <v>465</v>
      </c>
      <c r="B54" s="5" t="s">
        <v>790</v>
      </c>
      <c r="C54" s="11">
        <v>43211507</v>
      </c>
      <c r="D54" s="11" t="s">
        <v>731</v>
      </c>
      <c r="E54" s="11" t="s">
        <v>368</v>
      </c>
      <c r="F54" s="11" t="s">
        <v>731</v>
      </c>
      <c r="G54" s="5" t="s">
        <v>732</v>
      </c>
      <c r="H54" s="11" t="s">
        <v>10</v>
      </c>
      <c r="I54" s="11">
        <v>1</v>
      </c>
      <c r="J54" s="47">
        <v>19</v>
      </c>
      <c r="K54" s="48">
        <v>0.16</v>
      </c>
      <c r="L54" s="12">
        <f>Table13427[[#This Row],[OEM MSRP / List Price]]*(1-Table13427[[#This Row],[Contract Discount]])</f>
        <v>15.959999999999999</v>
      </c>
      <c r="M54" s="12" t="s">
        <v>765</v>
      </c>
      <c r="N54" s="11" t="s">
        <v>726</v>
      </c>
    </row>
    <row r="55" spans="1:14" ht="15" x14ac:dyDescent="0.2">
      <c r="A55" s="1" t="s">
        <v>466</v>
      </c>
      <c r="B55" s="5" t="s">
        <v>791</v>
      </c>
      <c r="C55" s="11">
        <v>43211507</v>
      </c>
      <c r="D55" s="11" t="s">
        <v>733</v>
      </c>
      <c r="E55" s="11" t="s">
        <v>368</v>
      </c>
      <c r="F55" s="11" t="s">
        <v>733</v>
      </c>
      <c r="G55" s="5" t="s">
        <v>734</v>
      </c>
      <c r="H55" s="11" t="s">
        <v>10</v>
      </c>
      <c r="I55" s="11">
        <v>1</v>
      </c>
      <c r="J55" s="47">
        <v>59</v>
      </c>
      <c r="K55" s="48">
        <v>0.16</v>
      </c>
      <c r="L55" s="12">
        <f>Table13427[[#This Row],[OEM MSRP / List Price]]*(1-Table13427[[#This Row],[Contract Discount]])</f>
        <v>49.559999999999995</v>
      </c>
      <c r="M55" s="12" t="s">
        <v>765</v>
      </c>
      <c r="N55" s="11" t="s">
        <v>726</v>
      </c>
    </row>
    <row r="56" spans="1:14" ht="15" x14ac:dyDescent="0.2">
      <c r="A56" s="1" t="s">
        <v>717</v>
      </c>
      <c r="B56" s="5" t="s">
        <v>795</v>
      </c>
      <c r="C56" s="15">
        <v>43211507</v>
      </c>
      <c r="D56" s="11" t="s">
        <v>724</v>
      </c>
      <c r="E56" s="11" t="s">
        <v>368</v>
      </c>
      <c r="F56" s="11" t="s">
        <v>724</v>
      </c>
      <c r="G56" s="5" t="s">
        <v>725</v>
      </c>
      <c r="H56" s="11" t="s">
        <v>10</v>
      </c>
      <c r="I56" s="11">
        <v>1</v>
      </c>
      <c r="J56" s="14">
        <v>89</v>
      </c>
      <c r="K56" s="13">
        <v>0.16</v>
      </c>
      <c r="L56" s="12">
        <f>Table13427[[#This Row],[OEM MSRP / List Price]]*(1-Table13427[[#This Row],[Contract Discount]])</f>
        <v>74.759999999999991</v>
      </c>
      <c r="M56" s="12" t="s">
        <v>765</v>
      </c>
      <c r="N56" s="11" t="s">
        <v>726</v>
      </c>
    </row>
    <row r="57" spans="1:14" ht="15" x14ac:dyDescent="0.2">
      <c r="A57" s="1" t="s">
        <v>718</v>
      </c>
      <c r="B57" s="5" t="s">
        <v>793</v>
      </c>
      <c r="C57" s="11">
        <v>43211507</v>
      </c>
      <c r="D57" s="11" t="s">
        <v>727</v>
      </c>
      <c r="E57" s="11" t="s">
        <v>368</v>
      </c>
      <c r="F57" s="11" t="s">
        <v>727</v>
      </c>
      <c r="G57" s="5" t="s">
        <v>728</v>
      </c>
      <c r="H57" s="11" t="s">
        <v>10</v>
      </c>
      <c r="I57" s="11">
        <v>1</v>
      </c>
      <c r="J57" s="47">
        <v>49</v>
      </c>
      <c r="K57" s="48">
        <v>0.16</v>
      </c>
      <c r="L57" s="12">
        <f>Table13427[[#This Row],[OEM MSRP / List Price]]*(1-Table13427[[#This Row],[Contract Discount]])</f>
        <v>41.16</v>
      </c>
      <c r="M57" s="12" t="s">
        <v>765</v>
      </c>
      <c r="N57" s="11" t="s">
        <v>726</v>
      </c>
    </row>
    <row r="58" spans="1:14" ht="15" x14ac:dyDescent="0.2">
      <c r="A58" s="1" t="s">
        <v>719</v>
      </c>
      <c r="B58" s="5" t="s">
        <v>794</v>
      </c>
      <c r="C58" s="11">
        <v>43211507</v>
      </c>
      <c r="D58" s="11" t="s">
        <v>729</v>
      </c>
      <c r="E58" s="11" t="s">
        <v>368</v>
      </c>
      <c r="F58" s="11" t="s">
        <v>729</v>
      </c>
      <c r="G58" s="5" t="s">
        <v>730</v>
      </c>
      <c r="H58" s="11" t="s">
        <v>10</v>
      </c>
      <c r="I58" s="11">
        <v>1</v>
      </c>
      <c r="J58" s="47">
        <v>69</v>
      </c>
      <c r="K58" s="48">
        <v>0.16</v>
      </c>
      <c r="L58" s="12">
        <f>Table13427[[#This Row],[OEM MSRP / List Price]]*(1-Table13427[[#This Row],[Contract Discount]])</f>
        <v>57.96</v>
      </c>
      <c r="M58" s="12" t="s">
        <v>765</v>
      </c>
      <c r="N58" s="11" t="s">
        <v>726</v>
      </c>
    </row>
    <row r="59" spans="1:14" ht="15" x14ac:dyDescent="0.2">
      <c r="A59" s="1" t="s">
        <v>720</v>
      </c>
      <c r="B59" s="5" t="s">
        <v>792</v>
      </c>
      <c r="C59" s="11">
        <v>43211507</v>
      </c>
      <c r="D59" s="11" t="s">
        <v>735</v>
      </c>
      <c r="E59" s="11" t="s">
        <v>368</v>
      </c>
      <c r="F59" s="11" t="s">
        <v>735</v>
      </c>
      <c r="G59" s="5" t="s">
        <v>736</v>
      </c>
      <c r="H59" s="11" t="s">
        <v>10</v>
      </c>
      <c r="I59" s="11">
        <v>1</v>
      </c>
      <c r="J59" s="47">
        <v>49</v>
      </c>
      <c r="K59" s="48">
        <v>0.16</v>
      </c>
      <c r="L59" s="12">
        <f>Table13427[[#This Row],[OEM MSRP / List Price]]*(1-Table13427[[#This Row],[Contract Discount]])</f>
        <v>41.16</v>
      </c>
      <c r="M59" s="12" t="s">
        <v>765</v>
      </c>
      <c r="N59" s="11" t="s">
        <v>726</v>
      </c>
    </row>
    <row r="60" spans="1:14" ht="15" x14ac:dyDescent="0.2">
      <c r="A60" s="1" t="s">
        <v>721</v>
      </c>
      <c r="B60" s="5" t="s">
        <v>792</v>
      </c>
      <c r="C60" s="11">
        <v>43211507</v>
      </c>
      <c r="D60" s="11" t="s">
        <v>737</v>
      </c>
      <c r="E60" s="11" t="s">
        <v>368</v>
      </c>
      <c r="F60" s="11" t="s">
        <v>737</v>
      </c>
      <c r="G60" s="5" t="s">
        <v>738</v>
      </c>
      <c r="H60" s="11" t="s">
        <v>10</v>
      </c>
      <c r="I60" s="11">
        <v>1</v>
      </c>
      <c r="J60" s="47">
        <v>29</v>
      </c>
      <c r="K60" s="48">
        <v>0.16</v>
      </c>
      <c r="L60" s="12">
        <f>Table13427[[#This Row],[OEM MSRP / List Price]]*(1-Table13427[[#This Row],[Contract Discount]])</f>
        <v>24.36</v>
      </c>
      <c r="M60" s="12" t="s">
        <v>765</v>
      </c>
      <c r="N60" s="11" t="s">
        <v>726</v>
      </c>
    </row>
    <row r="61" spans="1:14" ht="15" x14ac:dyDescent="0.2">
      <c r="A61" s="1" t="s">
        <v>722</v>
      </c>
      <c r="B61" s="5" t="s">
        <v>793</v>
      </c>
      <c r="C61" s="11">
        <v>43211507</v>
      </c>
      <c r="D61" s="11" t="s">
        <v>739</v>
      </c>
      <c r="E61" s="11" t="s">
        <v>368</v>
      </c>
      <c r="F61" s="11" t="s">
        <v>739</v>
      </c>
      <c r="G61" s="5" t="s">
        <v>740</v>
      </c>
      <c r="H61" s="11" t="s">
        <v>10</v>
      </c>
      <c r="I61" s="11">
        <v>1</v>
      </c>
      <c r="J61" s="47">
        <v>29</v>
      </c>
      <c r="K61" s="48">
        <v>0.16</v>
      </c>
      <c r="L61" s="12">
        <f>Table13427[[#This Row],[OEM MSRP / List Price]]*(1-Table13427[[#This Row],[Contract Discount]])</f>
        <v>24.36</v>
      </c>
      <c r="M61" s="12" t="s">
        <v>765</v>
      </c>
      <c r="N61" s="11" t="s">
        <v>726</v>
      </c>
    </row>
    <row r="62" spans="1:14" ht="15" x14ac:dyDescent="0.2">
      <c r="A62" s="1" t="s">
        <v>723</v>
      </c>
      <c r="B62" s="5" t="s">
        <v>794</v>
      </c>
      <c r="C62" s="11">
        <v>43211507</v>
      </c>
      <c r="D62" s="11" t="s">
        <v>714</v>
      </c>
      <c r="E62" s="11" t="s">
        <v>368</v>
      </c>
      <c r="F62" s="11" t="s">
        <v>714</v>
      </c>
      <c r="G62" s="5" t="s">
        <v>741</v>
      </c>
      <c r="H62" s="11" t="s">
        <v>10</v>
      </c>
      <c r="I62" s="11">
        <v>1</v>
      </c>
      <c r="J62" s="47">
        <v>39</v>
      </c>
      <c r="K62" s="48">
        <v>0.16</v>
      </c>
      <c r="L62" s="12">
        <f>Table13427[[#This Row],[OEM MSRP / List Price]]*(1-Table13427[[#This Row],[Contract Discount]])</f>
        <v>32.76</v>
      </c>
      <c r="M62" s="12" t="s">
        <v>765</v>
      </c>
      <c r="N62" s="11" t="s">
        <v>726</v>
      </c>
    </row>
    <row r="63" spans="1:14" ht="15" x14ac:dyDescent="0.2">
      <c r="A63" s="1" t="s">
        <v>778</v>
      </c>
      <c r="B63" s="5" t="s">
        <v>795</v>
      </c>
      <c r="C63" s="11">
        <v>43211507</v>
      </c>
      <c r="D63" s="11" t="s">
        <v>715</v>
      </c>
      <c r="E63" s="11" t="s">
        <v>368</v>
      </c>
      <c r="F63" s="11" t="s">
        <v>715</v>
      </c>
      <c r="G63" s="5" t="s">
        <v>742</v>
      </c>
      <c r="H63" s="11" t="s">
        <v>10</v>
      </c>
      <c r="I63" s="11">
        <v>1</v>
      </c>
      <c r="J63" s="47">
        <v>69</v>
      </c>
      <c r="K63" s="48">
        <v>0.16</v>
      </c>
      <c r="L63" s="12">
        <f>Table13427[[#This Row],[OEM MSRP / List Price]]*(1-Table13427[[#This Row],[Contract Discount]])</f>
        <v>57.96</v>
      </c>
      <c r="M63" s="12" t="s">
        <v>765</v>
      </c>
      <c r="N63" s="11" t="s">
        <v>726</v>
      </c>
    </row>
    <row r="64" spans="1:14" s="10" customFormat="1" ht="20.25" x14ac:dyDescent="0.25">
      <c r="A64" s="54" t="s">
        <v>46</v>
      </c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</row>
    <row r="65" spans="1:14" ht="65.25" customHeight="1" x14ac:dyDescent="0.2">
      <c r="A65" s="2" t="s">
        <v>7</v>
      </c>
      <c r="B65" s="3" t="s">
        <v>8</v>
      </c>
      <c r="C65" s="3" t="s">
        <v>6</v>
      </c>
      <c r="D65" s="3" t="s">
        <v>3</v>
      </c>
      <c r="E65" s="3" t="s">
        <v>1</v>
      </c>
      <c r="F65" s="3" t="s">
        <v>11</v>
      </c>
      <c r="G65" s="4" t="s">
        <v>22</v>
      </c>
      <c r="H65" s="4" t="s">
        <v>2</v>
      </c>
      <c r="I65" s="4" t="s">
        <v>9</v>
      </c>
      <c r="J65" s="53"/>
      <c r="K65" s="53"/>
      <c r="L65" s="53"/>
      <c r="M65" s="53"/>
      <c r="N65" s="53"/>
    </row>
    <row r="66" spans="1:14" ht="15" x14ac:dyDescent="0.2">
      <c r="A66" s="1" t="s">
        <v>85</v>
      </c>
      <c r="B66" s="5" t="s">
        <v>14</v>
      </c>
      <c r="C66" s="15">
        <v>81110000</v>
      </c>
      <c r="D66" s="11" t="s">
        <v>467</v>
      </c>
      <c r="E66" s="11" t="s">
        <v>10</v>
      </c>
      <c r="F66" s="11">
        <v>1</v>
      </c>
      <c r="G66" s="14">
        <v>70</v>
      </c>
      <c r="H66" s="13">
        <v>0.4</v>
      </c>
      <c r="I66" s="12">
        <f>Table1345[[#This Row],[Contractor''s Standard Hourly Rate]]*(1-Table1345[[#This Row],[Contract Discount]])</f>
        <v>42</v>
      </c>
      <c r="J66" s="53"/>
      <c r="K66" s="53"/>
      <c r="L66" s="53"/>
      <c r="M66" s="53"/>
      <c r="N66" s="53"/>
    </row>
    <row r="67" spans="1:14" ht="60" x14ac:dyDescent="0.2">
      <c r="A67" s="1" t="s">
        <v>86</v>
      </c>
      <c r="B67" s="5" t="s">
        <v>15</v>
      </c>
      <c r="C67" s="15">
        <v>81110000</v>
      </c>
      <c r="D67" s="11" t="s">
        <v>468</v>
      </c>
      <c r="E67" s="11" t="s">
        <v>10</v>
      </c>
      <c r="F67" s="11">
        <v>1</v>
      </c>
      <c r="G67" s="14">
        <v>15</v>
      </c>
      <c r="H67" s="13">
        <v>0.4</v>
      </c>
      <c r="I67" s="12">
        <f>Table1345[[#This Row],[Contractor''s Standard Hourly Rate]]*(1-Table1345[[#This Row],[Contract Discount]])</f>
        <v>9</v>
      </c>
      <c r="J67" s="53"/>
      <c r="K67" s="53"/>
      <c r="L67" s="53"/>
      <c r="M67" s="53"/>
      <c r="N67" s="53"/>
    </row>
    <row r="68" spans="1:14" ht="45" x14ac:dyDescent="0.2">
      <c r="A68" s="1" t="s">
        <v>87</v>
      </c>
      <c r="B68" s="6" t="s">
        <v>16</v>
      </c>
      <c r="C68" s="15">
        <v>81110000</v>
      </c>
      <c r="D68" s="11" t="s">
        <v>469</v>
      </c>
      <c r="E68" s="11" t="s">
        <v>10</v>
      </c>
      <c r="F68" s="11">
        <v>1</v>
      </c>
      <c r="G68" s="14">
        <v>0</v>
      </c>
      <c r="H68" s="13">
        <v>0.4</v>
      </c>
      <c r="I68" s="12">
        <f>Table1345[[#This Row],[Contractor''s Standard Hourly Rate]]*(1-Table1345[[#This Row],[Contract Discount]])</f>
        <v>0</v>
      </c>
      <c r="J68" s="53"/>
      <c r="K68" s="53"/>
      <c r="L68" s="53"/>
      <c r="M68" s="53"/>
      <c r="N68" s="53"/>
    </row>
    <row r="69" spans="1:14" ht="30" x14ac:dyDescent="0.2">
      <c r="A69" s="1" t="s">
        <v>88</v>
      </c>
      <c r="B69" s="5" t="s">
        <v>17</v>
      </c>
      <c r="C69" s="15">
        <v>81110000</v>
      </c>
      <c r="D69" s="11" t="s">
        <v>470</v>
      </c>
      <c r="E69" s="11" t="s">
        <v>10</v>
      </c>
      <c r="F69" s="11">
        <v>1</v>
      </c>
      <c r="G69" s="14">
        <v>55</v>
      </c>
      <c r="H69" s="13">
        <v>0.4</v>
      </c>
      <c r="I69" s="12">
        <f>Table1345[[#This Row],[Contractor''s Standard Hourly Rate]]*(1-Table1345[[#This Row],[Contract Discount]])</f>
        <v>33</v>
      </c>
      <c r="J69" s="53"/>
      <c r="K69" s="53"/>
      <c r="L69" s="53"/>
      <c r="M69" s="53"/>
      <c r="N69" s="53"/>
    </row>
    <row r="70" spans="1:14" ht="30" x14ac:dyDescent="0.2">
      <c r="A70" s="1" t="s">
        <v>89</v>
      </c>
      <c r="B70" s="5" t="s">
        <v>18</v>
      </c>
      <c r="C70" s="15">
        <v>81110000</v>
      </c>
      <c r="D70" s="11" t="s">
        <v>471</v>
      </c>
      <c r="E70" s="11" t="s">
        <v>10</v>
      </c>
      <c r="F70" s="11">
        <v>1</v>
      </c>
      <c r="G70" s="14">
        <v>0</v>
      </c>
      <c r="H70" s="13">
        <v>0.4</v>
      </c>
      <c r="I70" s="12">
        <f>Table1345[[#This Row],[Contractor''s Standard Hourly Rate]]*(1-Table1345[[#This Row],[Contract Discount]])</f>
        <v>0</v>
      </c>
      <c r="J70" s="53"/>
      <c r="K70" s="53"/>
      <c r="L70" s="53"/>
      <c r="M70" s="53"/>
      <c r="N70" s="53"/>
    </row>
    <row r="71" spans="1:14" ht="30" x14ac:dyDescent="0.2">
      <c r="A71" s="1" t="s">
        <v>90</v>
      </c>
      <c r="B71" s="5" t="s">
        <v>19</v>
      </c>
      <c r="C71" s="15">
        <v>81110000</v>
      </c>
      <c r="D71" s="11" t="s">
        <v>472</v>
      </c>
      <c r="E71" s="11" t="s">
        <v>10</v>
      </c>
      <c r="F71" s="11">
        <v>1</v>
      </c>
      <c r="G71" s="14">
        <v>70</v>
      </c>
      <c r="H71" s="13">
        <v>0.4</v>
      </c>
      <c r="I71" s="12">
        <f>Table1345[[#This Row],[Contractor''s Standard Hourly Rate]]*(1-Table1345[[#This Row],[Contract Discount]])</f>
        <v>42</v>
      </c>
      <c r="J71" s="53"/>
      <c r="K71" s="53"/>
      <c r="L71" s="53"/>
      <c r="M71" s="53"/>
      <c r="N71" s="53"/>
    </row>
    <row r="72" spans="1:14" ht="30" x14ac:dyDescent="0.2">
      <c r="A72" s="1" t="s">
        <v>91</v>
      </c>
      <c r="B72" s="5" t="s">
        <v>20</v>
      </c>
      <c r="C72" s="15">
        <v>81110000</v>
      </c>
      <c r="D72" s="11" t="s">
        <v>473</v>
      </c>
      <c r="E72" s="11" t="s">
        <v>10</v>
      </c>
      <c r="F72" s="11">
        <v>1</v>
      </c>
      <c r="G72" s="14">
        <v>140</v>
      </c>
      <c r="H72" s="13">
        <v>0.4</v>
      </c>
      <c r="I72" s="12">
        <f>Table1345[[#This Row],[Contractor''s Standard Hourly Rate]]*(1-Table1345[[#This Row],[Contract Discount]])</f>
        <v>84</v>
      </c>
      <c r="J72" s="53"/>
      <c r="K72" s="53"/>
      <c r="L72" s="53"/>
      <c r="M72" s="53"/>
      <c r="N72" s="53"/>
    </row>
    <row r="73" spans="1:14" x14ac:dyDescent="0.25">
      <c r="A73" s="52" t="s">
        <v>474</v>
      </c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</row>
    <row r="74" spans="1:14" ht="15" hidden="1" x14ac:dyDescent="0.2">
      <c r="A74" s="8"/>
    </row>
    <row r="75" spans="1:14" x14ac:dyDescent="0.25"/>
    <row r="76" spans="1:14" x14ac:dyDescent="0.25"/>
    <row r="77" spans="1:14" x14ac:dyDescent="0.25"/>
    <row r="78" spans="1:14" x14ac:dyDescent="0.25"/>
    <row r="79" spans="1:14" x14ac:dyDescent="0.25"/>
    <row r="80" spans="1:14" x14ac:dyDescent="0.25"/>
    <row r="81" x14ac:dyDescent="0.25"/>
  </sheetData>
  <sheetProtection algorithmName="SHA-512" hashValue="JrlFvipYfwWCrFk/MKy+yvyE1ZbDoptbQ9/ICjG5dwP0m2rBroPKv9KBfSyKPRa4q87yNuVxSj3z/HZsWToWOA==" saltValue="sKWp/swa84lIHoJWEyIBLQ==" spinCount="100000" sheet="1" objects="1" scenarios="1"/>
  <mergeCells count="14">
    <mergeCell ref="A5:G5"/>
    <mergeCell ref="A6:N6"/>
    <mergeCell ref="A15:N15"/>
    <mergeCell ref="A4:N4"/>
    <mergeCell ref="A1:N1"/>
    <mergeCell ref="A3:N3"/>
    <mergeCell ref="A2:N2"/>
    <mergeCell ref="H5:N5"/>
    <mergeCell ref="A7:N7"/>
    <mergeCell ref="A73:N73"/>
    <mergeCell ref="J65:N72"/>
    <mergeCell ref="A64:N64"/>
    <mergeCell ref="A43:N43"/>
    <mergeCell ref="A19:N19"/>
  </mergeCells>
  <phoneticPr fontId="0" type="noConversion"/>
  <dataValidations xWindow="190" yWindow="326" count="17">
    <dataValidation allowBlank="1" showInputMessage="1" showErrorMessage="1" prompt="Contact line item number (CLIN)" sqref="A9:A14 A66:A72 A17:A18 A21:A42 A45:A63" xr:uid="{00000000-0002-0000-0100-000000000000}"/>
    <dataValidation allowBlank="1" showInputMessage="1" showErrorMessage="1" prompt="UNSPSC Code (Version 11)" sqref="C9:C14" xr:uid="{00000000-0002-0000-0100-000001000000}"/>
    <dataValidation allowBlank="1" showInputMessage="1" showErrorMessage="1" prompt="Manufacturer Part Number (OEM #)" sqref="D9:D14 D17:D18 D21:D42 D45:D63" xr:uid="{00000000-0002-0000-0100-000002000000}"/>
    <dataValidation allowBlank="1" showInputMessage="1" showErrorMessage="1" prompt="Manufacturer (OEM)" sqref="E9:E14 E17:E18 E21:E42 E45:E63" xr:uid="{00000000-0002-0000-0100-000003000000}"/>
    <dataValidation allowBlank="1" showInputMessage="1" showErrorMessage="1" prompt="Stock Keeping Unit Number or Item Number" sqref="D66:D72 F9:F14 F17:F18 F21:F42 F45:F63" xr:uid="{00000000-0002-0000-0100-000004000000}"/>
    <dataValidation allowBlank="1" showInputMessage="1" showErrorMessage="1" prompt="Item Description" sqref="G9:G14 G21:G42 G17:G18 G45:G63" xr:uid="{00000000-0002-0000-0100-000005000000}"/>
    <dataValidation allowBlank="1" showInputMessage="1" showErrorMessage="1" prompt="Unit of Measure" sqref="E66:E72 H9:H14 H17:H18 H21:H42 H45:H63" xr:uid="{00000000-0002-0000-0100-000006000000}"/>
    <dataValidation allowBlank="1" showInputMessage="1" showErrorMessage="1" prompt="Quantity in Unit of Measure" sqref="F66:F72 I9:I14 I17:I18 I21:I42 I45:I63" xr:uid="{00000000-0002-0000-0100-000007000000}"/>
    <dataValidation allowBlank="1" showInputMessage="1" showErrorMessage="1" prompt="Contract Price" sqref="I66:I72 L9:L14 L17:L18 L21:L42 L45:L63" xr:uid="{00000000-0002-0000-0100-000008000000}"/>
    <dataValidation allowBlank="1" showInputMessage="1" showErrorMessage="1" prompt="Commodity Description" sqref="B66:B72 B9:B14 B17:B18 B21:B42 B45:B63" xr:uid="{00000000-0002-0000-0100-000009000000}"/>
    <dataValidation allowBlank="1" showInputMessage="1" showErrorMessage="1" prompt="OEM MSRP / List Price" sqref="J9:J14 J17:J18 J21:J42 J45:J63" xr:uid="{68D0B56B-580D-4C4A-8260-B9B6ED4E7DF8}"/>
    <dataValidation allowBlank="1" showInputMessage="1" showErrorMessage="1" prompt="Contract Discount" sqref="K17:K18 K9:K14 H66:H72 K21:K42 K45:K63" xr:uid="{DAD78B4F-0C64-4D0D-802B-1D925DA322D0}"/>
    <dataValidation allowBlank="1" showInputMessage="1" showErrorMessage="1" prompt="UNSPSC Code" sqref="C66:C72 C17:C18 C21:C42 C45:C63" xr:uid="{2F2E3409-7EF0-4837-8A8B-A9B34B1B5EE9}"/>
    <dataValidation allowBlank="1" showInputMessage="1" showErrorMessage="1" prompt="Contractor's Standard Hourly Rate" sqref="G66:G72" xr:uid="{25160875-229B-488F-AB9A-FD0A4E2E2DCD}"/>
    <dataValidation allowBlank="1" showInputMessage="1" showErrorMessage="1" prompt="Non-Core Segment ID" sqref="M21:M42 M9:M14 M17:M18 M45:M63" xr:uid="{BF822AF2-F989-4512-B551-46FE6DCFCBDA}"/>
    <dataValidation allowBlank="1" showInputMessage="1" showErrorMessage="1" prompt="Product Category_x000a_" sqref="N21:N42 N9:N14 N17:N18" xr:uid="{5A2A4AA5-A4EE-4992-A39E-7C1605EA28EE}"/>
    <dataValidation allowBlank="1" showInputMessage="1" showErrorMessage="1" prompt="Segment ID /Product Category/Group ID_x000a_" sqref="N45:N63" xr:uid="{B1DCD7A8-7981-4631-93BE-AFDE8FA69C5E}"/>
  </dataValidations>
  <hyperlinks>
    <hyperlink ref="H5" r:id="rId1" xr:uid="{0299225A-192B-4CC5-B619-DEE352FA779D}"/>
    <hyperlink ref="H5:J5" r:id="rId2" display="add link to the Contractor's Website" xr:uid="{CB7A5102-0D91-471F-9AAD-60B31BD1B4E9}"/>
  </hyperlinks>
  <printOptions horizontalCentered="1"/>
  <pageMargins left="0.25" right="0.25" top="0.25" bottom="0.25" header="0.5" footer="0.5"/>
  <pageSetup paperSize="3" scale="65" orientation="landscape" r:id="rId3"/>
  <headerFooter alignWithMargins="0">
    <oddFooter>Page &amp;P</oddFooter>
  </headerFooter>
  <tableParts count="5">
    <tablePart r:id="rId4"/>
    <tablePart r:id="rId5"/>
    <tablePart r:id="rId6"/>
    <tablePart r:id="rId7"/>
    <tablePart r:id="rId8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99CF7-3491-4500-A7D9-4AD95B83AB96}">
  <dimension ref="A1:O24"/>
  <sheetViews>
    <sheetView zoomScale="80" zoomScaleNormal="80" workbookViewId="0">
      <selection activeCell="A3" sqref="A3:XFD3"/>
    </sheetView>
  </sheetViews>
  <sheetFormatPr defaultColWidth="0" defaultRowHeight="12.75" zeroHeight="1" x14ac:dyDescent="0.2"/>
  <cols>
    <col min="1" max="1" width="10.7109375" customWidth="1"/>
    <col min="2" max="2" width="20.7109375" customWidth="1"/>
    <col min="3" max="3" width="35.7109375" customWidth="1"/>
    <col min="4" max="5" width="35.7109375" style="44" customWidth="1"/>
    <col min="6" max="6" width="35.85546875" style="44" customWidth="1"/>
    <col min="7" max="8" width="35.7109375" style="44" customWidth="1"/>
    <col min="9" max="9" width="35.7109375" customWidth="1"/>
    <col min="10" max="15" width="0" hidden="1" customWidth="1"/>
    <col min="16" max="16384" width="9.140625" hidden="1"/>
  </cols>
  <sheetData>
    <row r="1" spans="1:15" s="29" customFormat="1" ht="21" customHeight="1" x14ac:dyDescent="0.25">
      <c r="A1" s="58" t="s">
        <v>12</v>
      </c>
      <c r="B1" s="58"/>
      <c r="C1" s="58"/>
      <c r="D1" s="58"/>
      <c r="E1" s="58"/>
      <c r="F1" s="58"/>
      <c r="G1" s="58"/>
      <c r="H1" s="58"/>
      <c r="I1" s="30"/>
      <c r="J1" s="30"/>
      <c r="K1" s="30"/>
      <c r="L1" s="30"/>
      <c r="M1" s="30"/>
      <c r="N1" s="30"/>
      <c r="O1" s="30"/>
    </row>
    <row r="2" spans="1:15" s="25" customFormat="1" ht="21" customHeight="1" x14ac:dyDescent="0.25">
      <c r="A2" s="59" t="s">
        <v>360</v>
      </c>
      <c r="B2" s="59"/>
      <c r="C2" s="59"/>
      <c r="D2" s="59"/>
      <c r="E2" s="59"/>
      <c r="F2" s="59"/>
      <c r="G2" s="59"/>
      <c r="H2" s="59"/>
      <c r="I2" s="24"/>
      <c r="J2" s="24"/>
      <c r="K2" s="24"/>
      <c r="L2" s="24"/>
      <c r="M2" s="24"/>
      <c r="N2" s="24"/>
      <c r="O2" s="24"/>
    </row>
    <row r="3" spans="1:15" s="25" customFormat="1" ht="21" customHeight="1" x14ac:dyDescent="0.25">
      <c r="A3" s="59" t="s">
        <v>805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</row>
    <row r="4" spans="1:15" s="25" customFormat="1" ht="21" customHeight="1" x14ac:dyDescent="0.25">
      <c r="A4" s="69" t="s">
        <v>92</v>
      </c>
      <c r="B4" s="69"/>
      <c r="C4" s="69"/>
      <c r="D4" s="69"/>
      <c r="E4" s="69"/>
      <c r="F4" s="69"/>
      <c r="G4" s="69"/>
      <c r="H4" s="35"/>
      <c r="I4" s="24"/>
      <c r="J4" s="24"/>
      <c r="K4" s="24"/>
      <c r="L4" s="24"/>
      <c r="M4" s="24"/>
      <c r="N4" s="24"/>
      <c r="O4" s="24"/>
    </row>
    <row r="5" spans="1:15" s="25" customFormat="1" ht="18" x14ac:dyDescent="0.25">
      <c r="A5" s="68" t="s">
        <v>358</v>
      </c>
      <c r="B5" s="68"/>
      <c r="C5" s="68"/>
      <c r="D5" s="68"/>
      <c r="E5" s="68"/>
      <c r="F5" s="68"/>
      <c r="G5" s="68"/>
      <c r="H5" s="68"/>
      <c r="I5" s="26"/>
      <c r="J5" s="26"/>
      <c r="K5" s="26"/>
      <c r="L5" s="26"/>
      <c r="M5" s="26"/>
      <c r="N5" s="26"/>
      <c r="O5" s="26"/>
    </row>
    <row r="6" spans="1:15" ht="31.5" x14ac:dyDescent="0.2">
      <c r="A6" s="19" t="s">
        <v>25</v>
      </c>
      <c r="B6" s="19" t="s">
        <v>26</v>
      </c>
      <c r="C6" s="19" t="s">
        <v>27</v>
      </c>
      <c r="D6" s="41" t="s">
        <v>361</v>
      </c>
      <c r="E6" s="41" t="s">
        <v>362</v>
      </c>
      <c r="F6" s="41" t="s">
        <v>363</v>
      </c>
      <c r="G6" s="41" t="s">
        <v>364</v>
      </c>
      <c r="H6" s="41" t="s">
        <v>365</v>
      </c>
      <c r="I6" s="41" t="s">
        <v>366</v>
      </c>
    </row>
    <row r="7" spans="1:15" ht="15.75" x14ac:dyDescent="0.2">
      <c r="A7" s="65" t="s">
        <v>41</v>
      </c>
      <c r="B7" s="66"/>
      <c r="C7" s="67"/>
      <c r="D7" s="42" t="s">
        <v>47</v>
      </c>
      <c r="E7" s="42" t="s">
        <v>48</v>
      </c>
      <c r="F7" s="42" t="s">
        <v>49</v>
      </c>
      <c r="G7" s="42" t="s">
        <v>50</v>
      </c>
      <c r="H7" s="42" t="s">
        <v>51</v>
      </c>
      <c r="I7" s="42" t="s">
        <v>52</v>
      </c>
    </row>
    <row r="8" spans="1:15" ht="60" x14ac:dyDescent="0.2">
      <c r="A8" s="20" t="s">
        <v>93</v>
      </c>
      <c r="B8" s="20" t="s">
        <v>94</v>
      </c>
      <c r="C8" s="21" t="s">
        <v>95</v>
      </c>
      <c r="D8" s="43" t="s">
        <v>712</v>
      </c>
      <c r="E8" s="43" t="s">
        <v>712</v>
      </c>
      <c r="F8" s="43" t="s">
        <v>712</v>
      </c>
      <c r="G8" s="43" t="s">
        <v>712</v>
      </c>
      <c r="H8" s="43" t="s">
        <v>712</v>
      </c>
      <c r="I8" s="43" t="s">
        <v>712</v>
      </c>
    </row>
    <row r="9" spans="1:15" ht="45" x14ac:dyDescent="0.2">
      <c r="A9" s="20" t="s">
        <v>512</v>
      </c>
      <c r="B9" s="20" t="s">
        <v>28</v>
      </c>
      <c r="C9" s="21" t="s">
        <v>29</v>
      </c>
      <c r="D9" s="43" t="s">
        <v>367</v>
      </c>
      <c r="E9" s="43" t="s">
        <v>369</v>
      </c>
      <c r="F9" s="43" t="s">
        <v>370</v>
      </c>
      <c r="G9" s="43" t="s">
        <v>371</v>
      </c>
      <c r="H9" s="43" t="s">
        <v>372</v>
      </c>
      <c r="I9" s="43" t="s">
        <v>373</v>
      </c>
    </row>
    <row r="10" spans="1:15" ht="75" x14ac:dyDescent="0.2">
      <c r="A10" s="20" t="s">
        <v>96</v>
      </c>
      <c r="B10" s="20" t="s">
        <v>97</v>
      </c>
      <c r="C10" s="21" t="s">
        <v>98</v>
      </c>
      <c r="D10" s="43" t="s">
        <v>504</v>
      </c>
      <c r="E10" s="43" t="s">
        <v>505</v>
      </c>
      <c r="F10" s="43" t="s">
        <v>506</v>
      </c>
      <c r="G10" s="43" t="s">
        <v>507</v>
      </c>
      <c r="H10" s="43" t="s">
        <v>508</v>
      </c>
      <c r="I10" s="43" t="s">
        <v>475</v>
      </c>
    </row>
    <row r="11" spans="1:15" ht="60" x14ac:dyDescent="0.2">
      <c r="A11" s="20" t="s">
        <v>99</v>
      </c>
      <c r="B11" s="20" t="s">
        <v>30</v>
      </c>
      <c r="C11" s="21" t="s">
        <v>31</v>
      </c>
      <c r="D11" s="43" t="s">
        <v>509</v>
      </c>
      <c r="E11" s="43" t="s">
        <v>509</v>
      </c>
      <c r="F11" s="43" t="s">
        <v>509</v>
      </c>
      <c r="G11" s="43" t="s">
        <v>509</v>
      </c>
      <c r="H11" s="43" t="s">
        <v>509</v>
      </c>
      <c r="I11" s="43" t="s">
        <v>476</v>
      </c>
    </row>
    <row r="12" spans="1:15" ht="60" x14ac:dyDescent="0.2">
      <c r="A12" s="20" t="s">
        <v>100</v>
      </c>
      <c r="B12" s="20" t="s">
        <v>32</v>
      </c>
      <c r="C12" s="21" t="s">
        <v>101</v>
      </c>
      <c r="D12" s="43" t="s">
        <v>510</v>
      </c>
      <c r="E12" s="43" t="s">
        <v>510</v>
      </c>
      <c r="F12" s="43" t="s">
        <v>510</v>
      </c>
      <c r="G12" s="43" t="s">
        <v>510</v>
      </c>
      <c r="H12" s="43" t="s">
        <v>510</v>
      </c>
      <c r="I12" s="43" t="s">
        <v>477</v>
      </c>
    </row>
    <row r="13" spans="1:15" ht="45" x14ac:dyDescent="0.2">
      <c r="A13" s="20" t="s">
        <v>102</v>
      </c>
      <c r="B13" s="20" t="s">
        <v>33</v>
      </c>
      <c r="C13" s="21" t="s">
        <v>34</v>
      </c>
      <c r="D13" s="43" t="s">
        <v>478</v>
      </c>
      <c r="E13" s="43" t="s">
        <v>479</v>
      </c>
      <c r="F13" s="43" t="s">
        <v>479</v>
      </c>
      <c r="G13" s="43" t="s">
        <v>480</v>
      </c>
      <c r="H13" s="43" t="s">
        <v>481</v>
      </c>
      <c r="I13" s="43" t="s">
        <v>480</v>
      </c>
    </row>
    <row r="14" spans="1:15" ht="30" x14ac:dyDescent="0.2">
      <c r="A14" s="20" t="s">
        <v>103</v>
      </c>
      <c r="B14" s="20" t="s">
        <v>35</v>
      </c>
      <c r="C14" s="21" t="s">
        <v>104</v>
      </c>
      <c r="D14" s="43" t="s">
        <v>511</v>
      </c>
      <c r="E14" s="43" t="s">
        <v>511</v>
      </c>
      <c r="F14" s="43" t="s">
        <v>511</v>
      </c>
      <c r="G14" s="43" t="s">
        <v>511</v>
      </c>
      <c r="H14" s="43" t="s">
        <v>511</v>
      </c>
      <c r="I14" s="43" t="s">
        <v>482</v>
      </c>
    </row>
    <row r="15" spans="1:15" ht="15" x14ac:dyDescent="0.2">
      <c r="A15" s="20" t="s">
        <v>105</v>
      </c>
      <c r="B15" s="20" t="s">
        <v>36</v>
      </c>
      <c r="C15" s="21" t="s">
        <v>106</v>
      </c>
      <c r="D15" s="43" t="s">
        <v>483</v>
      </c>
      <c r="E15" s="43" t="s">
        <v>483</v>
      </c>
      <c r="F15" s="43" t="s">
        <v>483</v>
      </c>
      <c r="G15" s="43" t="s">
        <v>483</v>
      </c>
      <c r="H15" s="43" t="s">
        <v>483</v>
      </c>
      <c r="I15" s="43" t="s">
        <v>483</v>
      </c>
    </row>
    <row r="16" spans="1:15" ht="75" x14ac:dyDescent="0.2">
      <c r="A16" s="20" t="s">
        <v>107</v>
      </c>
      <c r="B16" s="20" t="s">
        <v>108</v>
      </c>
      <c r="C16" s="21" t="s">
        <v>37</v>
      </c>
      <c r="D16" s="43" t="s">
        <v>37</v>
      </c>
      <c r="E16" s="43" t="s">
        <v>37</v>
      </c>
      <c r="F16" s="43" t="s">
        <v>37</v>
      </c>
      <c r="G16" s="43" t="s">
        <v>37</v>
      </c>
      <c r="H16" s="43" t="s">
        <v>37</v>
      </c>
      <c r="I16" s="43" t="s">
        <v>37</v>
      </c>
    </row>
    <row r="17" spans="1:9" ht="30" x14ac:dyDescent="0.2">
      <c r="A17" s="20" t="s">
        <v>109</v>
      </c>
      <c r="B17" s="20" t="s">
        <v>110</v>
      </c>
      <c r="C17" s="21" t="s">
        <v>111</v>
      </c>
      <c r="D17" s="43" t="s">
        <v>484</v>
      </c>
      <c r="E17" s="43" t="s">
        <v>485</v>
      </c>
      <c r="F17" s="43" t="s">
        <v>486</v>
      </c>
      <c r="G17" s="43" t="s">
        <v>487</v>
      </c>
      <c r="H17" s="43" t="s">
        <v>488</v>
      </c>
      <c r="I17" s="43" t="s">
        <v>489</v>
      </c>
    </row>
    <row r="18" spans="1:9" ht="135" x14ac:dyDescent="0.2">
      <c r="A18" s="20" t="s">
        <v>112</v>
      </c>
      <c r="B18" s="20" t="s">
        <v>38</v>
      </c>
      <c r="C18" s="21" t="s">
        <v>113</v>
      </c>
      <c r="D18" s="43" t="s">
        <v>490</v>
      </c>
      <c r="E18" s="43" t="s">
        <v>490</v>
      </c>
      <c r="F18" s="43" t="s">
        <v>490</v>
      </c>
      <c r="G18" s="43" t="s">
        <v>490</v>
      </c>
      <c r="H18" s="43" t="s">
        <v>490</v>
      </c>
      <c r="I18" s="43" t="s">
        <v>490</v>
      </c>
    </row>
    <row r="19" spans="1:9" ht="15" x14ac:dyDescent="0.2">
      <c r="A19" s="22" t="s">
        <v>114</v>
      </c>
      <c r="B19" s="22" t="s">
        <v>115</v>
      </c>
      <c r="C19" s="23" t="s">
        <v>116</v>
      </c>
      <c r="D19" s="43" t="s">
        <v>116</v>
      </c>
      <c r="E19" s="43" t="s">
        <v>116</v>
      </c>
      <c r="F19" s="43" t="s">
        <v>116</v>
      </c>
      <c r="G19" s="43" t="s">
        <v>116</v>
      </c>
      <c r="H19" s="43" t="s">
        <v>116</v>
      </c>
      <c r="I19" s="43" t="s">
        <v>116</v>
      </c>
    </row>
    <row r="20" spans="1:9" ht="30" x14ac:dyDescent="0.2">
      <c r="A20" s="22" t="s">
        <v>117</v>
      </c>
      <c r="B20" s="22" t="s">
        <v>118</v>
      </c>
      <c r="C20" s="23" t="s">
        <v>119</v>
      </c>
      <c r="D20" s="43" t="s">
        <v>491</v>
      </c>
      <c r="E20" s="43" t="s">
        <v>492</v>
      </c>
      <c r="F20" s="43" t="s">
        <v>493</v>
      </c>
      <c r="G20" s="43" t="s">
        <v>494</v>
      </c>
      <c r="H20" s="43" t="s">
        <v>495</v>
      </c>
      <c r="I20" s="43" t="s">
        <v>494</v>
      </c>
    </row>
    <row r="21" spans="1:9" ht="15" x14ac:dyDescent="0.2">
      <c r="A21" s="22" t="s">
        <v>120</v>
      </c>
      <c r="B21" s="22" t="s">
        <v>121</v>
      </c>
      <c r="C21" s="23" t="s">
        <v>122</v>
      </c>
      <c r="D21" s="43" t="s">
        <v>496</v>
      </c>
      <c r="E21" s="43" t="s">
        <v>497</v>
      </c>
      <c r="F21" s="43" t="s">
        <v>498</v>
      </c>
      <c r="G21" s="43" t="s">
        <v>499</v>
      </c>
      <c r="H21" s="43" t="s">
        <v>500</v>
      </c>
      <c r="I21" s="43" t="s">
        <v>501</v>
      </c>
    </row>
    <row r="22" spans="1:9" ht="30" x14ac:dyDescent="0.2">
      <c r="A22" s="22" t="s">
        <v>123</v>
      </c>
      <c r="B22" s="22" t="s">
        <v>124</v>
      </c>
      <c r="C22" s="23" t="s">
        <v>125</v>
      </c>
      <c r="D22" s="43" t="s">
        <v>502</v>
      </c>
      <c r="E22" s="43" t="s">
        <v>502</v>
      </c>
      <c r="F22" s="43" t="s">
        <v>502</v>
      </c>
      <c r="G22" s="43" t="s">
        <v>502</v>
      </c>
      <c r="H22" s="43" t="s">
        <v>502</v>
      </c>
      <c r="I22" s="43" t="s">
        <v>502</v>
      </c>
    </row>
    <row r="23" spans="1:9" ht="45" x14ac:dyDescent="0.2">
      <c r="A23" s="22" t="s">
        <v>126</v>
      </c>
      <c r="B23" s="22" t="s">
        <v>39</v>
      </c>
      <c r="C23" s="23" t="s">
        <v>40</v>
      </c>
      <c r="D23" s="43" t="s">
        <v>503</v>
      </c>
      <c r="E23" s="43" t="s">
        <v>503</v>
      </c>
      <c r="F23" s="43" t="s">
        <v>503</v>
      </c>
      <c r="G23" s="43" t="s">
        <v>503</v>
      </c>
      <c r="H23" s="43" t="s">
        <v>503</v>
      </c>
      <c r="I23" s="43" t="s">
        <v>503</v>
      </c>
    </row>
    <row r="24" spans="1:9" s="44" customFormat="1" ht="15" x14ac:dyDescent="0.2">
      <c r="A24" s="63" t="s">
        <v>474</v>
      </c>
      <c r="B24" s="64"/>
      <c r="C24" s="64"/>
      <c r="D24" s="64"/>
      <c r="E24" s="64"/>
      <c r="F24" s="64"/>
      <c r="G24" s="64"/>
      <c r="H24" s="64"/>
      <c r="I24" s="64"/>
    </row>
  </sheetData>
  <sheetProtection algorithmName="SHA-512" hashValue="mQF0cWK3cos8+2gTr79huLffEKgHpc+JmWhz2HLJv569OmUG3k9xolA8yC9V/+NsJuf1+ZmqY0HWceIP6pMAAw==" saltValue="0JNauSbaHqN6afFuwgd37w==" spinCount="100000" sheet="1" objects="1" scenarios="1"/>
  <mergeCells count="7">
    <mergeCell ref="A24:I24"/>
    <mergeCell ref="A7:C7"/>
    <mergeCell ref="A1:H1"/>
    <mergeCell ref="A2:H2"/>
    <mergeCell ref="A5:H5"/>
    <mergeCell ref="A4:G4"/>
    <mergeCell ref="A3:N3"/>
  </mergeCells>
  <phoneticPr fontId="15" type="noConversion"/>
  <dataValidations count="4">
    <dataValidation allowBlank="1" showInputMessage="1" showErrorMessage="1" prompt="Item Description" sqref="D6:I6" xr:uid="{9CFDDE12-7525-456E-AA6F-1F3429BD225E}"/>
    <dataValidation allowBlank="1" showInputMessage="1" showErrorMessage="1" prompt="CLIN #" sqref="D7:I7" xr:uid="{F4A75F8F-9B57-4687-8617-737FA8258865}"/>
    <dataValidation allowBlank="1" showInputMessage="1" showErrorMessage="1" prompt="SKU #" sqref="D9:I9" xr:uid="{58F4002A-903E-4F71-8B51-1C8182C19060}"/>
    <dataValidation allowBlank="1" showInputMessage="1" showErrorMessage="1" prompt="Specification" sqref="D10:I23 D8:I8" xr:uid="{99BE9F19-9E02-4C3B-83D6-4433336329C0}"/>
  </dataValidation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5631B-49FD-49AB-B383-EC5F283F5407}">
  <sheetPr>
    <tabColor theme="9" tint="-0.249977111117893"/>
  </sheetPr>
  <dimension ref="A1:N91"/>
  <sheetViews>
    <sheetView topLeftCell="A2" zoomScale="80" zoomScaleNormal="80" workbookViewId="0">
      <selection activeCell="A3" sqref="A3:XFD3"/>
    </sheetView>
  </sheetViews>
  <sheetFormatPr defaultColWidth="0" defaultRowHeight="15.75" zeroHeight="1" x14ac:dyDescent="0.25"/>
  <cols>
    <col min="1" max="1" width="18.7109375" style="9" customWidth="1"/>
    <col min="2" max="2" width="30.7109375" style="7" customWidth="1"/>
    <col min="3" max="6" width="18.7109375" style="7" customWidth="1"/>
    <col min="7" max="7" width="59.85546875" style="7" customWidth="1"/>
    <col min="8" max="8" width="18.7109375" style="8" customWidth="1"/>
    <col min="9" max="12" width="18.7109375" style="7" customWidth="1"/>
    <col min="13" max="13" width="16.5703125" style="8" customWidth="1"/>
    <col min="14" max="14" width="39.42578125" style="7" customWidth="1"/>
    <col min="15" max="16384" width="46" style="7" hidden="1"/>
  </cols>
  <sheetData>
    <row r="1" spans="1:14" s="29" customFormat="1" ht="21" customHeight="1" x14ac:dyDescent="0.25">
      <c r="A1" s="58" t="s">
        <v>12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</row>
    <row r="2" spans="1:14" s="25" customFormat="1" ht="21" customHeight="1" x14ac:dyDescent="0.25">
      <c r="A2" s="59" t="s">
        <v>360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</row>
    <row r="3" spans="1:14" s="25" customFormat="1" ht="21" customHeight="1" x14ac:dyDescent="0.25">
      <c r="A3" s="59" t="s">
        <v>805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</row>
    <row r="4" spans="1:14" s="25" customFormat="1" ht="18" x14ac:dyDescent="0.25">
      <c r="A4" s="56" t="s">
        <v>358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</row>
    <row r="5" spans="1:14" s="25" customFormat="1" ht="18" x14ac:dyDescent="0.25">
      <c r="A5" s="56" t="s">
        <v>13</v>
      </c>
      <c r="B5" s="56"/>
      <c r="C5" s="56"/>
      <c r="D5" s="56"/>
      <c r="E5" s="56"/>
      <c r="F5" s="56"/>
      <c r="G5" s="56"/>
      <c r="H5" s="60" t="s">
        <v>359</v>
      </c>
      <c r="I5" s="61"/>
      <c r="J5" s="61"/>
      <c r="K5" s="61"/>
      <c r="L5" s="61"/>
      <c r="M5" s="61"/>
      <c r="N5" s="61"/>
    </row>
    <row r="6" spans="1:14" s="17" customFormat="1" ht="20.25" x14ac:dyDescent="0.25">
      <c r="A6" s="57" t="s">
        <v>127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</row>
    <row r="7" spans="1:14" s="51" customFormat="1" ht="23.25" x14ac:dyDescent="0.25">
      <c r="A7" s="62" t="s">
        <v>800</v>
      </c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</row>
    <row r="8" spans="1:14" ht="65.25" customHeight="1" x14ac:dyDescent="0.2">
      <c r="A8" s="2" t="s">
        <v>7</v>
      </c>
      <c r="B8" s="3" t="s">
        <v>8</v>
      </c>
      <c r="C8" s="3" t="s">
        <v>6</v>
      </c>
      <c r="D8" s="3" t="s">
        <v>4</v>
      </c>
      <c r="E8" s="3" t="s">
        <v>5</v>
      </c>
      <c r="F8" s="3" t="s">
        <v>3</v>
      </c>
      <c r="G8" s="3" t="s">
        <v>0</v>
      </c>
      <c r="H8" s="3" t="s">
        <v>1</v>
      </c>
      <c r="I8" s="3" t="s">
        <v>11</v>
      </c>
      <c r="J8" s="4" t="s">
        <v>21</v>
      </c>
      <c r="K8" s="4" t="s">
        <v>2</v>
      </c>
      <c r="L8" s="4" t="s">
        <v>9</v>
      </c>
      <c r="M8" s="4" t="s">
        <v>24</v>
      </c>
      <c r="N8" s="4" t="s">
        <v>23</v>
      </c>
    </row>
    <row r="9" spans="1:14" ht="15" x14ac:dyDescent="0.2">
      <c r="A9" s="1" t="s">
        <v>131</v>
      </c>
      <c r="B9" s="5" t="s">
        <v>182</v>
      </c>
      <c r="C9" s="11">
        <v>43211507</v>
      </c>
      <c r="D9" s="11" t="s">
        <v>513</v>
      </c>
      <c r="E9" s="11" t="s">
        <v>368</v>
      </c>
      <c r="F9" s="11" t="s">
        <v>513</v>
      </c>
      <c r="G9" s="5" t="s">
        <v>514</v>
      </c>
      <c r="H9" s="11" t="s">
        <v>10</v>
      </c>
      <c r="I9" s="11">
        <v>1</v>
      </c>
      <c r="J9" s="14">
        <v>4493</v>
      </c>
      <c r="K9" s="13">
        <v>0.26</v>
      </c>
      <c r="L9" s="12">
        <f>Table112[[#This Row],[OEM MSRP / List Price]]*(1-Table112[[#This Row],[Contract Discount]])</f>
        <v>3324.82</v>
      </c>
      <c r="M9" s="12" t="s">
        <v>766</v>
      </c>
      <c r="N9" s="36" t="s">
        <v>534</v>
      </c>
    </row>
    <row r="10" spans="1:14" ht="15" x14ac:dyDescent="0.2">
      <c r="A10" s="1" t="s">
        <v>132</v>
      </c>
      <c r="B10" s="5" t="s">
        <v>182</v>
      </c>
      <c r="C10" s="11">
        <v>43211507</v>
      </c>
      <c r="D10" s="11" t="s">
        <v>515</v>
      </c>
      <c r="E10" s="11" t="s">
        <v>368</v>
      </c>
      <c r="F10" s="11" t="s">
        <v>515</v>
      </c>
      <c r="G10" s="5" t="s">
        <v>516</v>
      </c>
      <c r="H10" s="11" t="s">
        <v>10</v>
      </c>
      <c r="I10" s="11">
        <v>1</v>
      </c>
      <c r="J10" s="14">
        <v>2826</v>
      </c>
      <c r="K10" s="13">
        <v>0.26</v>
      </c>
      <c r="L10" s="12">
        <f>Table112[[#This Row],[OEM MSRP / List Price]]*(1-Table112[[#This Row],[Contract Discount]])</f>
        <v>2091.2399999999998</v>
      </c>
      <c r="M10" s="12" t="s">
        <v>766</v>
      </c>
      <c r="N10" s="36" t="s">
        <v>535</v>
      </c>
    </row>
    <row r="11" spans="1:14" ht="15" x14ac:dyDescent="0.2">
      <c r="A11" s="1" t="s">
        <v>133</v>
      </c>
      <c r="B11" s="5" t="s">
        <v>182</v>
      </c>
      <c r="C11" s="11">
        <v>43211507</v>
      </c>
      <c r="D11" s="11" t="s">
        <v>801</v>
      </c>
      <c r="E11" s="11" t="s">
        <v>368</v>
      </c>
      <c r="F11" s="11" t="s">
        <v>801</v>
      </c>
      <c r="G11" s="5" t="s">
        <v>517</v>
      </c>
      <c r="H11" s="11" t="s">
        <v>10</v>
      </c>
      <c r="I11" s="11">
        <v>1</v>
      </c>
      <c r="J11" s="14">
        <v>4435</v>
      </c>
      <c r="K11" s="13">
        <v>0.26</v>
      </c>
      <c r="L11" s="12">
        <f>Table112[[#This Row],[OEM MSRP / List Price]]*(1-Table112[[#This Row],[Contract Discount]])</f>
        <v>3281.9</v>
      </c>
      <c r="M11" s="12" t="s">
        <v>766</v>
      </c>
      <c r="N11" s="36" t="s">
        <v>544</v>
      </c>
    </row>
    <row r="12" spans="1:14" ht="15" x14ac:dyDescent="0.2">
      <c r="A12" s="1" t="s">
        <v>134</v>
      </c>
      <c r="B12" s="5" t="s">
        <v>182</v>
      </c>
      <c r="C12" s="11">
        <v>43211507</v>
      </c>
      <c r="D12" s="11" t="s">
        <v>518</v>
      </c>
      <c r="E12" s="11" t="s">
        <v>368</v>
      </c>
      <c r="F12" s="11" t="s">
        <v>518</v>
      </c>
      <c r="G12" s="5" t="s">
        <v>519</v>
      </c>
      <c r="H12" s="11" t="s">
        <v>10</v>
      </c>
      <c r="I12" s="11">
        <v>1</v>
      </c>
      <c r="J12" s="14">
        <v>4403</v>
      </c>
      <c r="K12" s="13">
        <v>0.26</v>
      </c>
      <c r="L12" s="12">
        <f>Table112[[#This Row],[OEM MSRP / List Price]]*(1-Table112[[#This Row],[Contract Discount]])</f>
        <v>3258.22</v>
      </c>
      <c r="M12" s="12" t="s">
        <v>766</v>
      </c>
      <c r="N12" s="36" t="s">
        <v>536</v>
      </c>
    </row>
    <row r="13" spans="1:14" ht="15" x14ac:dyDescent="0.2">
      <c r="A13" s="1" t="s">
        <v>135</v>
      </c>
      <c r="B13" s="5" t="s">
        <v>182</v>
      </c>
      <c r="C13" s="11">
        <v>43211507</v>
      </c>
      <c r="D13" s="11" t="s">
        <v>520</v>
      </c>
      <c r="E13" s="11" t="s">
        <v>368</v>
      </c>
      <c r="F13" s="11" t="s">
        <v>520</v>
      </c>
      <c r="G13" s="5" t="s">
        <v>521</v>
      </c>
      <c r="H13" s="11" t="s">
        <v>10</v>
      </c>
      <c r="I13" s="11">
        <v>1</v>
      </c>
      <c r="J13" s="14">
        <v>5943</v>
      </c>
      <c r="K13" s="13">
        <v>0.26</v>
      </c>
      <c r="L13" s="12">
        <f>Table112[[#This Row],[OEM MSRP / List Price]]*(1-Table112[[#This Row],[Contract Discount]])</f>
        <v>4397.82</v>
      </c>
      <c r="M13" s="12" t="s">
        <v>766</v>
      </c>
      <c r="N13" s="36" t="s">
        <v>537</v>
      </c>
    </row>
    <row r="14" spans="1:14" ht="15" x14ac:dyDescent="0.2">
      <c r="A14" s="1" t="s">
        <v>136</v>
      </c>
      <c r="B14" s="5" t="s">
        <v>182</v>
      </c>
      <c r="C14" s="11">
        <v>43211507</v>
      </c>
      <c r="D14" s="11" t="s">
        <v>522</v>
      </c>
      <c r="E14" s="11" t="s">
        <v>368</v>
      </c>
      <c r="F14" s="11" t="s">
        <v>522</v>
      </c>
      <c r="G14" s="5" t="s">
        <v>523</v>
      </c>
      <c r="H14" s="11" t="s">
        <v>10</v>
      </c>
      <c r="I14" s="11">
        <v>1</v>
      </c>
      <c r="J14" s="14">
        <v>3893</v>
      </c>
      <c r="K14" s="13">
        <v>0.26</v>
      </c>
      <c r="L14" s="12">
        <f>Table112[[#This Row],[OEM MSRP / List Price]]*(1-Table112[[#This Row],[Contract Discount]])</f>
        <v>2880.82</v>
      </c>
      <c r="M14" s="12" t="s">
        <v>766</v>
      </c>
      <c r="N14" s="36" t="s">
        <v>538</v>
      </c>
    </row>
    <row r="15" spans="1:14" ht="15" x14ac:dyDescent="0.2">
      <c r="A15" s="1" t="s">
        <v>137</v>
      </c>
      <c r="B15" s="5" t="s">
        <v>182</v>
      </c>
      <c r="C15" s="11">
        <v>43211507</v>
      </c>
      <c r="D15" s="11" t="s">
        <v>524</v>
      </c>
      <c r="E15" s="11" t="s">
        <v>368</v>
      </c>
      <c r="F15" s="11" t="s">
        <v>524</v>
      </c>
      <c r="G15" s="5" t="s">
        <v>525</v>
      </c>
      <c r="H15" s="11" t="s">
        <v>10</v>
      </c>
      <c r="I15" s="11">
        <v>1</v>
      </c>
      <c r="J15" s="14">
        <v>3953</v>
      </c>
      <c r="K15" s="13">
        <v>0.26</v>
      </c>
      <c r="L15" s="12">
        <f>Table112[[#This Row],[OEM MSRP / List Price]]*(1-Table112[[#This Row],[Contract Discount]])</f>
        <v>2925.22</v>
      </c>
      <c r="M15" s="12" t="s">
        <v>766</v>
      </c>
      <c r="N15" s="36" t="s">
        <v>539</v>
      </c>
    </row>
    <row r="16" spans="1:14" ht="15" x14ac:dyDescent="0.2">
      <c r="A16" s="1" t="s">
        <v>138</v>
      </c>
      <c r="B16" s="5" t="s">
        <v>182</v>
      </c>
      <c r="C16" s="11">
        <v>43211507</v>
      </c>
      <c r="D16" s="11" t="s">
        <v>526</v>
      </c>
      <c r="E16" s="11" t="s">
        <v>368</v>
      </c>
      <c r="F16" s="11" t="s">
        <v>526</v>
      </c>
      <c r="G16" s="5" t="s">
        <v>527</v>
      </c>
      <c r="H16" s="11" t="s">
        <v>10</v>
      </c>
      <c r="I16" s="11">
        <v>1</v>
      </c>
      <c r="J16" s="14">
        <v>4873</v>
      </c>
      <c r="K16" s="13">
        <v>0.26</v>
      </c>
      <c r="L16" s="12">
        <f>Table112[[#This Row],[OEM MSRP / List Price]]*(1-Table112[[#This Row],[Contract Discount]])</f>
        <v>3606.02</v>
      </c>
      <c r="M16" s="12" t="s">
        <v>766</v>
      </c>
      <c r="N16" s="36" t="s">
        <v>540</v>
      </c>
    </row>
    <row r="17" spans="1:14" ht="15" x14ac:dyDescent="0.2">
      <c r="A17" s="1" t="s">
        <v>139</v>
      </c>
      <c r="B17" s="5" t="s">
        <v>182</v>
      </c>
      <c r="C17" s="11">
        <v>43211507</v>
      </c>
      <c r="D17" s="11" t="s">
        <v>528</v>
      </c>
      <c r="E17" s="11" t="s">
        <v>368</v>
      </c>
      <c r="F17" s="11" t="s">
        <v>528</v>
      </c>
      <c r="G17" s="5" t="s">
        <v>529</v>
      </c>
      <c r="H17" s="11" t="s">
        <v>10</v>
      </c>
      <c r="I17" s="11">
        <v>1</v>
      </c>
      <c r="J17" s="14">
        <v>4073</v>
      </c>
      <c r="K17" s="13">
        <v>0.26</v>
      </c>
      <c r="L17" s="12">
        <f>Table112[[#This Row],[OEM MSRP / List Price]]*(1-Table112[[#This Row],[Contract Discount]])</f>
        <v>3014.02</v>
      </c>
      <c r="M17" s="12" t="s">
        <v>766</v>
      </c>
      <c r="N17" s="36" t="s">
        <v>541</v>
      </c>
    </row>
    <row r="18" spans="1:14" ht="15" x14ac:dyDescent="0.2">
      <c r="A18" s="1" t="s">
        <v>140</v>
      </c>
      <c r="B18" s="5" t="s">
        <v>182</v>
      </c>
      <c r="C18" s="11">
        <v>43211507</v>
      </c>
      <c r="D18" s="11" t="s">
        <v>530</v>
      </c>
      <c r="E18" s="11" t="s">
        <v>368</v>
      </c>
      <c r="F18" s="11" t="s">
        <v>530</v>
      </c>
      <c r="G18" s="5" t="s">
        <v>531</v>
      </c>
      <c r="H18" s="11" t="s">
        <v>10</v>
      </c>
      <c r="I18" s="11">
        <v>1</v>
      </c>
      <c r="J18" s="14">
        <v>3583</v>
      </c>
      <c r="K18" s="13">
        <v>0.26</v>
      </c>
      <c r="L18" s="12">
        <f>Table112[[#This Row],[OEM MSRP / List Price]]*(1-Table112[[#This Row],[Contract Discount]])</f>
        <v>2651.42</v>
      </c>
      <c r="M18" s="12" t="s">
        <v>766</v>
      </c>
      <c r="N18" s="36" t="s">
        <v>542</v>
      </c>
    </row>
    <row r="19" spans="1:14" ht="15" x14ac:dyDescent="0.2">
      <c r="A19" s="1" t="s">
        <v>141</v>
      </c>
      <c r="B19" s="5" t="s">
        <v>182</v>
      </c>
      <c r="C19" s="11">
        <v>43211507</v>
      </c>
      <c r="D19" s="11" t="s">
        <v>532</v>
      </c>
      <c r="E19" s="11" t="s">
        <v>368</v>
      </c>
      <c r="F19" s="11" t="s">
        <v>532</v>
      </c>
      <c r="G19" s="5" t="s">
        <v>533</v>
      </c>
      <c r="H19" s="11" t="s">
        <v>10</v>
      </c>
      <c r="I19" s="11">
        <v>1</v>
      </c>
      <c r="J19" s="14">
        <v>3186</v>
      </c>
      <c r="K19" s="13">
        <v>0.26</v>
      </c>
      <c r="L19" s="12">
        <f>Table112[[#This Row],[OEM MSRP / List Price]]*(1-Table112[[#This Row],[Contract Discount]])</f>
        <v>2357.64</v>
      </c>
      <c r="M19" s="12" t="s">
        <v>766</v>
      </c>
      <c r="N19" s="36" t="s">
        <v>543</v>
      </c>
    </row>
    <row r="20" spans="1:14" s="10" customFormat="1" ht="20.25" x14ac:dyDescent="0.25">
      <c r="A20" s="55" t="s">
        <v>53</v>
      </c>
      <c r="B20" s="55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</row>
    <row r="21" spans="1:14" ht="65.25" customHeight="1" x14ac:dyDescent="0.2">
      <c r="A21" s="2" t="s">
        <v>7</v>
      </c>
      <c r="B21" s="3" t="s">
        <v>8</v>
      </c>
      <c r="C21" s="3" t="s">
        <v>6</v>
      </c>
      <c r="D21" s="3" t="s">
        <v>4</v>
      </c>
      <c r="E21" s="3" t="s">
        <v>5</v>
      </c>
      <c r="F21" s="3" t="s">
        <v>3</v>
      </c>
      <c r="G21" s="3" t="s">
        <v>0</v>
      </c>
      <c r="H21" s="3" t="s">
        <v>1</v>
      </c>
      <c r="I21" s="3" t="s">
        <v>11</v>
      </c>
      <c r="J21" s="4" t="s">
        <v>21</v>
      </c>
      <c r="K21" s="4" t="s">
        <v>2</v>
      </c>
      <c r="L21" s="4" t="s">
        <v>9</v>
      </c>
      <c r="M21" s="18" t="s">
        <v>24</v>
      </c>
      <c r="N21" s="16" t="s">
        <v>23</v>
      </c>
    </row>
    <row r="22" spans="1:14" s="37" customFormat="1" ht="15" x14ac:dyDescent="0.2">
      <c r="A22" s="1" t="s">
        <v>326</v>
      </c>
      <c r="B22" s="5" t="s">
        <v>330</v>
      </c>
      <c r="C22" s="38">
        <v>43211507</v>
      </c>
      <c r="D22" s="11" t="s">
        <v>380</v>
      </c>
      <c r="E22" s="11" t="s">
        <v>368</v>
      </c>
      <c r="F22" s="11" t="s">
        <v>380</v>
      </c>
      <c r="G22" s="5" t="s">
        <v>630</v>
      </c>
      <c r="H22" s="11" t="s">
        <v>10</v>
      </c>
      <c r="I22" s="11">
        <v>1</v>
      </c>
      <c r="J22" s="14">
        <v>284</v>
      </c>
      <c r="K22" s="13">
        <v>0.11</v>
      </c>
      <c r="L22" s="12">
        <f>Table136[[#This Row],[OEM MSRP / List Price]]*(1-Table136[[#This Row],[Contract Discount]])</f>
        <v>252.76</v>
      </c>
      <c r="M22" s="12" t="s">
        <v>770</v>
      </c>
      <c r="N22" s="15" t="s">
        <v>776</v>
      </c>
    </row>
    <row r="23" spans="1:14" s="37" customFormat="1" ht="15" x14ac:dyDescent="0.2">
      <c r="A23" s="1" t="s">
        <v>327</v>
      </c>
      <c r="B23" s="5" t="s">
        <v>330</v>
      </c>
      <c r="C23" s="38">
        <v>43211507</v>
      </c>
      <c r="D23" s="11" t="s">
        <v>381</v>
      </c>
      <c r="E23" s="11" t="s">
        <v>368</v>
      </c>
      <c r="F23" s="11" t="s">
        <v>381</v>
      </c>
      <c r="G23" s="5" t="s">
        <v>629</v>
      </c>
      <c r="H23" s="11" t="s">
        <v>10</v>
      </c>
      <c r="I23" s="11">
        <v>1</v>
      </c>
      <c r="J23" s="14">
        <v>484</v>
      </c>
      <c r="K23" s="13">
        <v>0.11</v>
      </c>
      <c r="L23" s="12">
        <f>Table136[[#This Row],[OEM MSRP / List Price]]*(1-Table136[[#This Row],[Contract Discount]])</f>
        <v>430.76</v>
      </c>
      <c r="M23" s="12" t="s">
        <v>770</v>
      </c>
      <c r="N23" s="15" t="s">
        <v>777</v>
      </c>
    </row>
    <row r="24" spans="1:14" s="10" customFormat="1" ht="20.25" x14ac:dyDescent="0.25">
      <c r="A24" s="55" t="s">
        <v>128</v>
      </c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</row>
    <row r="25" spans="1:14" ht="65.25" customHeight="1" x14ac:dyDescent="0.2">
      <c r="A25" s="2" t="s">
        <v>7</v>
      </c>
      <c r="B25" s="3" t="s">
        <v>8</v>
      </c>
      <c r="C25" s="3" t="s">
        <v>6</v>
      </c>
      <c r="D25" s="3" t="s">
        <v>4</v>
      </c>
      <c r="E25" s="3" t="s">
        <v>5</v>
      </c>
      <c r="F25" s="3" t="s">
        <v>3</v>
      </c>
      <c r="G25" s="3" t="s">
        <v>0</v>
      </c>
      <c r="H25" s="3" t="s">
        <v>1</v>
      </c>
      <c r="I25" s="3" t="s">
        <v>11</v>
      </c>
      <c r="J25" s="4" t="s">
        <v>21</v>
      </c>
      <c r="K25" s="4" t="s">
        <v>2</v>
      </c>
      <c r="L25" s="4" t="s">
        <v>9</v>
      </c>
      <c r="M25" s="18" t="s">
        <v>24</v>
      </c>
      <c r="N25" s="16" t="s">
        <v>23</v>
      </c>
    </row>
    <row r="26" spans="1:14" ht="15" x14ac:dyDescent="0.2">
      <c r="A26" s="1" t="s">
        <v>142</v>
      </c>
      <c r="B26" s="5" t="s">
        <v>430</v>
      </c>
      <c r="C26" s="38">
        <v>43211507</v>
      </c>
      <c r="D26" s="11" t="s">
        <v>405</v>
      </c>
      <c r="E26" s="11" t="s">
        <v>368</v>
      </c>
      <c r="F26" s="11" t="s">
        <v>405</v>
      </c>
      <c r="G26" s="5" t="s">
        <v>382</v>
      </c>
      <c r="H26" s="11" t="s">
        <v>10</v>
      </c>
      <c r="I26" s="11">
        <v>1</v>
      </c>
      <c r="J26" s="14">
        <v>239.99</v>
      </c>
      <c r="K26" s="13">
        <v>0.16</v>
      </c>
      <c r="L26" s="12">
        <f>Table13410[[#This Row],[OEM MSRP / List Price]]*(1-Table13410[[#This Row],[Contract Discount]])</f>
        <v>201.5916</v>
      </c>
      <c r="M26" s="12" t="s">
        <v>767</v>
      </c>
      <c r="N26" s="11" t="s">
        <v>428</v>
      </c>
    </row>
    <row r="27" spans="1:14" ht="15" x14ac:dyDescent="0.2">
      <c r="A27" s="1" t="s">
        <v>143</v>
      </c>
      <c r="B27" s="5" t="s">
        <v>441</v>
      </c>
      <c r="C27" s="38">
        <v>43211507</v>
      </c>
      <c r="D27" s="11" t="s">
        <v>406</v>
      </c>
      <c r="E27" s="11" t="s">
        <v>368</v>
      </c>
      <c r="F27" s="11" t="s">
        <v>406</v>
      </c>
      <c r="G27" s="5" t="s">
        <v>383</v>
      </c>
      <c r="H27" s="11" t="s">
        <v>10</v>
      </c>
      <c r="I27" s="11">
        <v>1</v>
      </c>
      <c r="J27" s="14">
        <v>199.99</v>
      </c>
      <c r="K27" s="13">
        <v>0.16</v>
      </c>
      <c r="L27" s="12">
        <f>Table13410[[#This Row],[OEM MSRP / List Price]]*(1-Table13410[[#This Row],[Contract Discount]])</f>
        <v>167.99160000000001</v>
      </c>
      <c r="M27" s="12" t="s">
        <v>767</v>
      </c>
      <c r="N27" s="11" t="s">
        <v>453</v>
      </c>
    </row>
    <row r="28" spans="1:14" ht="15" x14ac:dyDescent="0.2">
      <c r="A28" s="1" t="s">
        <v>144</v>
      </c>
      <c r="B28" s="5" t="s">
        <v>430</v>
      </c>
      <c r="C28" s="38">
        <v>43211507</v>
      </c>
      <c r="D28" s="11" t="s">
        <v>407</v>
      </c>
      <c r="E28" s="11" t="s">
        <v>368</v>
      </c>
      <c r="F28" s="11" t="s">
        <v>407</v>
      </c>
      <c r="G28" s="5" t="s">
        <v>384</v>
      </c>
      <c r="H28" s="11" t="s">
        <v>10</v>
      </c>
      <c r="I28" s="11">
        <v>1</v>
      </c>
      <c r="J28" s="14">
        <v>296.99</v>
      </c>
      <c r="K28" s="13">
        <v>0.16</v>
      </c>
      <c r="L28" s="12">
        <f>Table13410[[#This Row],[OEM MSRP / List Price]]*(1-Table13410[[#This Row],[Contract Discount]])</f>
        <v>249.4716</v>
      </c>
      <c r="M28" s="12" t="s">
        <v>767</v>
      </c>
      <c r="N28" s="11" t="s">
        <v>428</v>
      </c>
    </row>
    <row r="29" spans="1:14" ht="15" x14ac:dyDescent="0.2">
      <c r="A29" s="1" t="s">
        <v>145</v>
      </c>
      <c r="B29" s="5" t="s">
        <v>430</v>
      </c>
      <c r="C29" s="38">
        <v>43211507</v>
      </c>
      <c r="D29" s="11" t="s">
        <v>408</v>
      </c>
      <c r="E29" s="11" t="s">
        <v>368</v>
      </c>
      <c r="F29" s="11" t="s">
        <v>408</v>
      </c>
      <c r="G29" s="5" t="s">
        <v>385</v>
      </c>
      <c r="H29" s="11" t="s">
        <v>10</v>
      </c>
      <c r="I29" s="11">
        <v>1</v>
      </c>
      <c r="J29" s="14">
        <v>439.99</v>
      </c>
      <c r="K29" s="13">
        <v>0.16</v>
      </c>
      <c r="L29" s="12">
        <f>Table13410[[#This Row],[OEM MSRP / List Price]]*(1-Table13410[[#This Row],[Contract Discount]])</f>
        <v>369.59159999999997</v>
      </c>
      <c r="M29" s="12" t="s">
        <v>767</v>
      </c>
      <c r="N29" s="11" t="s">
        <v>428</v>
      </c>
    </row>
    <row r="30" spans="1:14" ht="15" x14ac:dyDescent="0.2">
      <c r="A30" s="1" t="s">
        <v>146</v>
      </c>
      <c r="B30" s="5" t="s">
        <v>430</v>
      </c>
      <c r="C30" s="38">
        <v>43211507</v>
      </c>
      <c r="D30" s="11" t="s">
        <v>409</v>
      </c>
      <c r="E30" s="11" t="s">
        <v>368</v>
      </c>
      <c r="F30" s="11" t="s">
        <v>409</v>
      </c>
      <c r="G30" s="5" t="s">
        <v>386</v>
      </c>
      <c r="H30" s="11" t="s">
        <v>10</v>
      </c>
      <c r="I30" s="11">
        <v>1</v>
      </c>
      <c r="J30" s="14">
        <v>339.99</v>
      </c>
      <c r="K30" s="13">
        <v>0.16</v>
      </c>
      <c r="L30" s="12">
        <f>Table13410[[#This Row],[OEM MSRP / List Price]]*(1-Table13410[[#This Row],[Contract Discount]])</f>
        <v>285.59159999999997</v>
      </c>
      <c r="M30" s="12" t="s">
        <v>767</v>
      </c>
      <c r="N30" s="11" t="s">
        <v>428</v>
      </c>
    </row>
    <row r="31" spans="1:14" ht="15" x14ac:dyDescent="0.2">
      <c r="A31" s="1" t="s">
        <v>147</v>
      </c>
      <c r="B31" s="5" t="s">
        <v>431</v>
      </c>
      <c r="C31" s="38">
        <v>43211507</v>
      </c>
      <c r="D31" s="11" t="s">
        <v>410</v>
      </c>
      <c r="E31" s="11" t="s">
        <v>368</v>
      </c>
      <c r="F31" s="11" t="s">
        <v>410</v>
      </c>
      <c r="G31" s="5" t="s">
        <v>387</v>
      </c>
      <c r="H31" s="11" t="s">
        <v>10</v>
      </c>
      <c r="I31" s="11">
        <v>1</v>
      </c>
      <c r="J31" s="14">
        <v>89.99</v>
      </c>
      <c r="K31" s="13">
        <v>0.16</v>
      </c>
      <c r="L31" s="12">
        <f>Table13410[[#This Row],[OEM MSRP / List Price]]*(1-Table13410[[#This Row],[Contract Discount]])</f>
        <v>75.5916</v>
      </c>
      <c r="M31" s="12" t="s">
        <v>767</v>
      </c>
      <c r="N31" s="11" t="s">
        <v>448</v>
      </c>
    </row>
    <row r="32" spans="1:14" ht="15" x14ac:dyDescent="0.2">
      <c r="A32" s="1" t="s">
        <v>148</v>
      </c>
      <c r="B32" s="5" t="s">
        <v>431</v>
      </c>
      <c r="C32" s="38">
        <v>43211507</v>
      </c>
      <c r="D32" s="11" t="s">
        <v>411</v>
      </c>
      <c r="E32" s="11" t="s">
        <v>368</v>
      </c>
      <c r="F32" s="11" t="s">
        <v>411</v>
      </c>
      <c r="G32" s="5" t="s">
        <v>388</v>
      </c>
      <c r="H32" s="11" t="s">
        <v>10</v>
      </c>
      <c r="I32" s="11">
        <v>1</v>
      </c>
      <c r="J32" s="14">
        <v>49.99</v>
      </c>
      <c r="K32" s="13">
        <v>0.16</v>
      </c>
      <c r="L32" s="12">
        <f>Table13410[[#This Row],[OEM MSRP / List Price]]*(1-Table13410[[#This Row],[Contract Discount]])</f>
        <v>41.991599999999998</v>
      </c>
      <c r="M32" s="12" t="s">
        <v>767</v>
      </c>
      <c r="N32" s="11" t="s">
        <v>448</v>
      </c>
    </row>
    <row r="33" spans="1:14" ht="15" x14ac:dyDescent="0.2">
      <c r="A33" s="1" t="s">
        <v>149</v>
      </c>
      <c r="B33" s="5" t="s">
        <v>442</v>
      </c>
      <c r="C33" s="38">
        <v>43211507</v>
      </c>
      <c r="D33" s="11" t="s">
        <v>412</v>
      </c>
      <c r="E33" s="11" t="s">
        <v>368</v>
      </c>
      <c r="F33" s="11" t="s">
        <v>412</v>
      </c>
      <c r="G33" s="5" t="s">
        <v>389</v>
      </c>
      <c r="H33" s="11" t="s">
        <v>10</v>
      </c>
      <c r="I33" s="11">
        <v>1</v>
      </c>
      <c r="J33" s="14">
        <v>74.989999999999995</v>
      </c>
      <c r="K33" s="13">
        <v>0.16</v>
      </c>
      <c r="L33" s="12">
        <f>Table13410[[#This Row],[OEM MSRP / List Price]]*(1-Table13410[[#This Row],[Contract Discount]])</f>
        <v>62.991599999999991</v>
      </c>
      <c r="M33" s="12" t="s">
        <v>767</v>
      </c>
      <c r="N33" s="11" t="s">
        <v>448</v>
      </c>
    </row>
    <row r="34" spans="1:14" ht="15" x14ac:dyDescent="0.2">
      <c r="A34" s="1" t="s">
        <v>150</v>
      </c>
      <c r="B34" s="5" t="s">
        <v>442</v>
      </c>
      <c r="C34" s="38">
        <v>43211507</v>
      </c>
      <c r="D34" s="11" t="s">
        <v>413</v>
      </c>
      <c r="E34" s="11" t="s">
        <v>368</v>
      </c>
      <c r="F34" s="11" t="s">
        <v>413</v>
      </c>
      <c r="G34" s="5" t="s">
        <v>390</v>
      </c>
      <c r="H34" s="11" t="s">
        <v>10</v>
      </c>
      <c r="I34" s="11">
        <v>1</v>
      </c>
      <c r="J34" s="14">
        <v>59.99</v>
      </c>
      <c r="K34" s="13">
        <v>0.16</v>
      </c>
      <c r="L34" s="12">
        <f>Table13410[[#This Row],[OEM MSRP / List Price]]*(1-Table13410[[#This Row],[Contract Discount]])</f>
        <v>50.391599999999997</v>
      </c>
      <c r="M34" s="12" t="s">
        <v>767</v>
      </c>
      <c r="N34" s="11" t="s">
        <v>449</v>
      </c>
    </row>
    <row r="35" spans="1:14" ht="15" x14ac:dyDescent="0.2">
      <c r="A35" s="1" t="s">
        <v>151</v>
      </c>
      <c r="B35" s="5" t="s">
        <v>442</v>
      </c>
      <c r="C35" s="38">
        <v>43211507</v>
      </c>
      <c r="D35" s="11" t="s">
        <v>414</v>
      </c>
      <c r="E35" s="11" t="s">
        <v>368</v>
      </c>
      <c r="F35" s="11" t="s">
        <v>414</v>
      </c>
      <c r="G35" s="5" t="s">
        <v>391</v>
      </c>
      <c r="H35" s="11" t="s">
        <v>10</v>
      </c>
      <c r="I35" s="11">
        <v>1</v>
      </c>
      <c r="J35" s="14">
        <v>39.99</v>
      </c>
      <c r="K35" s="13">
        <v>0.16</v>
      </c>
      <c r="L35" s="12">
        <f>Table13410[[#This Row],[OEM MSRP / List Price]]*(1-Table13410[[#This Row],[Contract Discount]])</f>
        <v>33.5916</v>
      </c>
      <c r="M35" s="12" t="s">
        <v>767</v>
      </c>
      <c r="N35" s="11" t="s">
        <v>448</v>
      </c>
    </row>
    <row r="36" spans="1:14" ht="15" x14ac:dyDescent="0.2">
      <c r="A36" s="1" t="s">
        <v>152</v>
      </c>
      <c r="B36" s="5" t="s">
        <v>442</v>
      </c>
      <c r="C36" s="38">
        <v>43211507</v>
      </c>
      <c r="D36" s="11" t="s">
        <v>415</v>
      </c>
      <c r="E36" s="11" t="s">
        <v>368</v>
      </c>
      <c r="F36" s="11" t="s">
        <v>415</v>
      </c>
      <c r="G36" s="5" t="s">
        <v>392</v>
      </c>
      <c r="H36" s="11" t="s">
        <v>10</v>
      </c>
      <c r="I36" s="11">
        <v>1</v>
      </c>
      <c r="J36" s="14">
        <v>29.99</v>
      </c>
      <c r="K36" s="13">
        <v>0.16</v>
      </c>
      <c r="L36" s="12">
        <f>Table13410[[#This Row],[OEM MSRP / List Price]]*(1-Table13410[[#This Row],[Contract Discount]])</f>
        <v>25.191599999999998</v>
      </c>
      <c r="M36" s="12" t="s">
        <v>767</v>
      </c>
      <c r="N36" s="11" t="s">
        <v>450</v>
      </c>
    </row>
    <row r="37" spans="1:14" ht="15" x14ac:dyDescent="0.2">
      <c r="A37" s="1" t="s">
        <v>153</v>
      </c>
      <c r="B37" s="5" t="s">
        <v>443</v>
      </c>
      <c r="C37" s="38">
        <v>43211507</v>
      </c>
      <c r="D37" s="11" t="s">
        <v>416</v>
      </c>
      <c r="E37" s="11" t="s">
        <v>368</v>
      </c>
      <c r="F37" s="11" t="s">
        <v>416</v>
      </c>
      <c r="G37" s="5" t="s">
        <v>393</v>
      </c>
      <c r="H37" s="11" t="s">
        <v>10</v>
      </c>
      <c r="I37" s="11">
        <v>1</v>
      </c>
      <c r="J37" s="14">
        <v>49.99</v>
      </c>
      <c r="K37" s="13">
        <v>0.16</v>
      </c>
      <c r="L37" s="12">
        <f>Table13410[[#This Row],[OEM MSRP / List Price]]*(1-Table13410[[#This Row],[Contract Discount]])</f>
        <v>41.991599999999998</v>
      </c>
      <c r="M37" s="12" t="s">
        <v>767</v>
      </c>
      <c r="N37" s="11" t="s">
        <v>428</v>
      </c>
    </row>
    <row r="38" spans="1:14" ht="15" x14ac:dyDescent="0.2">
      <c r="A38" s="1" t="s">
        <v>154</v>
      </c>
      <c r="B38" s="5" t="s">
        <v>443</v>
      </c>
      <c r="C38" s="38">
        <v>43211507</v>
      </c>
      <c r="D38" s="11" t="s">
        <v>417</v>
      </c>
      <c r="E38" s="11" t="s">
        <v>368</v>
      </c>
      <c r="F38" s="11" t="s">
        <v>417</v>
      </c>
      <c r="G38" s="5" t="s">
        <v>394</v>
      </c>
      <c r="H38" s="11" t="s">
        <v>10</v>
      </c>
      <c r="I38" s="11">
        <v>1</v>
      </c>
      <c r="J38" s="14">
        <v>29.99</v>
      </c>
      <c r="K38" s="13">
        <v>0.16</v>
      </c>
      <c r="L38" s="12">
        <f>Table13410[[#This Row],[OEM MSRP / List Price]]*(1-Table13410[[#This Row],[Contract Discount]])</f>
        <v>25.191599999999998</v>
      </c>
      <c r="M38" s="12" t="s">
        <v>767</v>
      </c>
      <c r="N38" s="11" t="s">
        <v>428</v>
      </c>
    </row>
    <row r="39" spans="1:14" ht="15" x14ac:dyDescent="0.2">
      <c r="A39" s="1" t="s">
        <v>155</v>
      </c>
      <c r="B39" s="5" t="s">
        <v>443</v>
      </c>
      <c r="C39" s="38">
        <v>43211507</v>
      </c>
      <c r="D39" s="11" t="s">
        <v>418</v>
      </c>
      <c r="E39" s="11" t="s">
        <v>368</v>
      </c>
      <c r="F39" s="11" t="s">
        <v>418</v>
      </c>
      <c r="G39" s="5" t="s">
        <v>395</v>
      </c>
      <c r="H39" s="11" t="s">
        <v>10</v>
      </c>
      <c r="I39" s="11">
        <v>1</v>
      </c>
      <c r="J39" s="14">
        <v>17.989999999999998</v>
      </c>
      <c r="K39" s="13">
        <v>0.16</v>
      </c>
      <c r="L39" s="12">
        <f>Table13410[[#This Row],[OEM MSRP / List Price]]*(1-Table13410[[#This Row],[Contract Discount]])</f>
        <v>15.111599999999997</v>
      </c>
      <c r="M39" s="12" t="s">
        <v>767</v>
      </c>
      <c r="N39" s="11" t="s">
        <v>428</v>
      </c>
    </row>
    <row r="40" spans="1:14" ht="15" x14ac:dyDescent="0.2">
      <c r="A40" s="1" t="s">
        <v>156</v>
      </c>
      <c r="B40" s="5" t="s">
        <v>443</v>
      </c>
      <c r="C40" s="38">
        <v>43211507</v>
      </c>
      <c r="D40" s="11" t="s">
        <v>419</v>
      </c>
      <c r="E40" s="11" t="s">
        <v>368</v>
      </c>
      <c r="F40" s="11" t="s">
        <v>419</v>
      </c>
      <c r="G40" s="5" t="s">
        <v>396</v>
      </c>
      <c r="H40" s="11" t="s">
        <v>10</v>
      </c>
      <c r="I40" s="11">
        <v>1</v>
      </c>
      <c r="J40" s="14">
        <v>44.99</v>
      </c>
      <c r="K40" s="13">
        <v>0.16</v>
      </c>
      <c r="L40" s="12">
        <f>Table13410[[#This Row],[OEM MSRP / List Price]]*(1-Table13410[[#This Row],[Contract Discount]])</f>
        <v>37.791600000000003</v>
      </c>
      <c r="M40" s="12" t="s">
        <v>767</v>
      </c>
      <c r="N40" s="11" t="s">
        <v>428</v>
      </c>
    </row>
    <row r="41" spans="1:14" ht="30" x14ac:dyDescent="0.2">
      <c r="A41" s="1" t="s">
        <v>157</v>
      </c>
      <c r="B41" s="5" t="s">
        <v>429</v>
      </c>
      <c r="C41" s="38">
        <v>43211507</v>
      </c>
      <c r="D41" s="11" t="s">
        <v>420</v>
      </c>
      <c r="E41" s="11" t="s">
        <v>368</v>
      </c>
      <c r="F41" s="11" t="s">
        <v>420</v>
      </c>
      <c r="G41" s="5" t="s">
        <v>397</v>
      </c>
      <c r="H41" s="11" t="s">
        <v>10</v>
      </c>
      <c r="I41" s="11">
        <v>1</v>
      </c>
      <c r="J41" s="14">
        <v>49.99</v>
      </c>
      <c r="K41" s="13">
        <v>0.16</v>
      </c>
      <c r="L41" s="12">
        <f>Table13410[[#This Row],[OEM MSRP / List Price]]*(1-Table13410[[#This Row],[Contract Discount]])</f>
        <v>41.991599999999998</v>
      </c>
      <c r="M41" s="12" t="s">
        <v>767</v>
      </c>
      <c r="N41" s="11" t="s">
        <v>451</v>
      </c>
    </row>
    <row r="42" spans="1:14" ht="15" x14ac:dyDescent="0.2">
      <c r="A42" s="1" t="s">
        <v>158</v>
      </c>
      <c r="B42" s="5" t="s">
        <v>429</v>
      </c>
      <c r="C42" s="38">
        <v>43211507</v>
      </c>
      <c r="D42" s="11" t="s">
        <v>421</v>
      </c>
      <c r="E42" s="11" t="s">
        <v>368</v>
      </c>
      <c r="F42" s="11" t="s">
        <v>421</v>
      </c>
      <c r="G42" s="5" t="s">
        <v>398</v>
      </c>
      <c r="H42" s="11" t="s">
        <v>10</v>
      </c>
      <c r="I42" s="11">
        <v>1</v>
      </c>
      <c r="J42" s="14">
        <v>49.99</v>
      </c>
      <c r="K42" s="13">
        <v>0.16</v>
      </c>
      <c r="L42" s="12">
        <f>Table13410[[#This Row],[OEM MSRP / List Price]]*(1-Table13410[[#This Row],[Contract Discount]])</f>
        <v>41.991599999999998</v>
      </c>
      <c r="M42" s="12" t="s">
        <v>767</v>
      </c>
      <c r="N42" s="11" t="s">
        <v>452</v>
      </c>
    </row>
    <row r="43" spans="1:14" ht="15" x14ac:dyDescent="0.2">
      <c r="A43" s="1" t="s">
        <v>159</v>
      </c>
      <c r="B43" s="5" t="s">
        <v>444</v>
      </c>
      <c r="C43" s="38">
        <v>43211507</v>
      </c>
      <c r="D43" s="11" t="s">
        <v>423</v>
      </c>
      <c r="E43" s="11" t="s">
        <v>368</v>
      </c>
      <c r="F43" s="11" t="s">
        <v>423</v>
      </c>
      <c r="G43" s="5" t="s">
        <v>400</v>
      </c>
      <c r="H43" s="11" t="s">
        <v>10</v>
      </c>
      <c r="I43" s="11">
        <v>1</v>
      </c>
      <c r="J43" s="14">
        <v>19.989999999999998</v>
      </c>
      <c r="K43" s="13">
        <v>0.16</v>
      </c>
      <c r="L43" s="12">
        <f>Table13410[[#This Row],[OEM MSRP / List Price]]*(1-Table13410[[#This Row],[Contract Discount]])</f>
        <v>16.791599999999999</v>
      </c>
      <c r="M43" s="12" t="s">
        <v>767</v>
      </c>
      <c r="N43" s="11" t="s">
        <v>428</v>
      </c>
    </row>
    <row r="44" spans="1:14" ht="15" x14ac:dyDescent="0.2">
      <c r="A44" s="1" t="s">
        <v>160</v>
      </c>
      <c r="B44" s="5" t="s">
        <v>445</v>
      </c>
      <c r="C44" s="38">
        <v>43211507</v>
      </c>
      <c r="D44" s="11" t="s">
        <v>424</v>
      </c>
      <c r="E44" s="11" t="s">
        <v>368</v>
      </c>
      <c r="F44" s="11" t="s">
        <v>424</v>
      </c>
      <c r="G44" s="5" t="s">
        <v>401</v>
      </c>
      <c r="H44" s="11" t="s">
        <v>10</v>
      </c>
      <c r="I44" s="11">
        <v>1</v>
      </c>
      <c r="J44" s="14">
        <v>14.99</v>
      </c>
      <c r="K44" s="13">
        <v>0.16</v>
      </c>
      <c r="L44" s="12">
        <f>Table13410[[#This Row],[OEM MSRP / List Price]]*(1-Table13410[[#This Row],[Contract Discount]])</f>
        <v>12.5916</v>
      </c>
      <c r="M44" s="12" t="s">
        <v>767</v>
      </c>
      <c r="N44" s="11" t="s">
        <v>428</v>
      </c>
    </row>
    <row r="45" spans="1:14" ht="30" x14ac:dyDescent="0.2">
      <c r="A45" s="1" t="s">
        <v>161</v>
      </c>
      <c r="B45" s="5" t="s">
        <v>446</v>
      </c>
      <c r="C45" s="38">
        <v>43211507</v>
      </c>
      <c r="D45" s="11" t="s">
        <v>425</v>
      </c>
      <c r="E45" s="11" t="s">
        <v>368</v>
      </c>
      <c r="F45" s="11" t="s">
        <v>425</v>
      </c>
      <c r="G45" s="5" t="s">
        <v>402</v>
      </c>
      <c r="H45" s="11" t="s">
        <v>10</v>
      </c>
      <c r="I45" s="11">
        <v>1</v>
      </c>
      <c r="J45" s="14">
        <v>29.99</v>
      </c>
      <c r="K45" s="13">
        <v>0.16</v>
      </c>
      <c r="L45" s="12">
        <f>Table13410[[#This Row],[OEM MSRP / List Price]]*(1-Table13410[[#This Row],[Contract Discount]])</f>
        <v>25.191599999999998</v>
      </c>
      <c r="M45" s="12" t="s">
        <v>767</v>
      </c>
      <c r="N45" s="11" t="s">
        <v>428</v>
      </c>
    </row>
    <row r="46" spans="1:14" ht="15" x14ac:dyDescent="0.2">
      <c r="A46" s="1" t="s">
        <v>162</v>
      </c>
      <c r="B46" s="5" t="s">
        <v>545</v>
      </c>
      <c r="C46" s="38">
        <v>43211507</v>
      </c>
      <c r="D46" s="11" t="s">
        <v>426</v>
      </c>
      <c r="E46" s="11" t="s">
        <v>368</v>
      </c>
      <c r="F46" s="11" t="s">
        <v>426</v>
      </c>
      <c r="G46" s="5" t="s">
        <v>403</v>
      </c>
      <c r="H46" s="11" t="s">
        <v>10</v>
      </c>
      <c r="I46" s="11">
        <v>1</v>
      </c>
      <c r="J46" s="14">
        <v>44.99</v>
      </c>
      <c r="K46" s="13">
        <v>0.16</v>
      </c>
      <c r="L46" s="12">
        <f>Table13410[[#This Row],[OEM MSRP / List Price]]*(1-Table13410[[#This Row],[Contract Discount]])</f>
        <v>37.791600000000003</v>
      </c>
      <c r="M46" s="12" t="s">
        <v>767</v>
      </c>
      <c r="N46" s="11" t="s">
        <v>428</v>
      </c>
    </row>
    <row r="47" spans="1:14" ht="15" x14ac:dyDescent="0.2">
      <c r="A47" s="1" t="s">
        <v>163</v>
      </c>
      <c r="B47" s="5" t="s">
        <v>447</v>
      </c>
      <c r="C47" s="38">
        <v>43211507</v>
      </c>
      <c r="D47" s="11" t="s">
        <v>427</v>
      </c>
      <c r="E47" s="11" t="s">
        <v>368</v>
      </c>
      <c r="F47" s="11" t="s">
        <v>427</v>
      </c>
      <c r="G47" s="5" t="s">
        <v>404</v>
      </c>
      <c r="H47" s="11" t="s">
        <v>10</v>
      </c>
      <c r="I47" s="11">
        <v>1</v>
      </c>
      <c r="J47" s="14">
        <v>49.99</v>
      </c>
      <c r="K47" s="13">
        <v>0.16</v>
      </c>
      <c r="L47" s="12">
        <f>Table13410[[#This Row],[OEM MSRP / List Price]]*(1-Table13410[[#This Row],[Contract Discount]])</f>
        <v>41.991599999999998</v>
      </c>
      <c r="M47" s="12" t="s">
        <v>767</v>
      </c>
      <c r="N47" s="11" t="s">
        <v>428</v>
      </c>
    </row>
    <row r="48" spans="1:14" s="10" customFormat="1" ht="20.25" x14ac:dyDescent="0.25">
      <c r="A48" s="55" t="s">
        <v>129</v>
      </c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</row>
    <row r="49" spans="1:14" ht="65.25" customHeight="1" x14ac:dyDescent="0.2">
      <c r="A49" s="2" t="s">
        <v>7</v>
      </c>
      <c r="B49" s="3" t="s">
        <v>8</v>
      </c>
      <c r="C49" s="3" t="s">
        <v>6</v>
      </c>
      <c r="D49" s="3" t="s">
        <v>4</v>
      </c>
      <c r="E49" s="3" t="s">
        <v>5</v>
      </c>
      <c r="F49" s="3" t="s">
        <v>3</v>
      </c>
      <c r="G49" s="3" t="s">
        <v>0</v>
      </c>
      <c r="H49" s="3" t="s">
        <v>1</v>
      </c>
      <c r="I49" s="3" t="s">
        <v>11</v>
      </c>
      <c r="J49" s="4" t="s">
        <v>21</v>
      </c>
      <c r="K49" s="4" t="s">
        <v>2</v>
      </c>
      <c r="L49" s="4" t="s">
        <v>9</v>
      </c>
      <c r="M49" s="18" t="s">
        <v>24</v>
      </c>
      <c r="N49" s="16" t="s">
        <v>23</v>
      </c>
    </row>
    <row r="50" spans="1:14" s="37" customFormat="1" ht="15" x14ac:dyDescent="0.2">
      <c r="A50" s="1" t="s">
        <v>164</v>
      </c>
      <c r="B50" s="5" t="s">
        <v>780</v>
      </c>
      <c r="C50" s="38">
        <v>43211507</v>
      </c>
      <c r="D50" s="11" t="s">
        <v>547</v>
      </c>
      <c r="E50" s="11" t="s">
        <v>368</v>
      </c>
      <c r="F50" s="11" t="s">
        <v>547</v>
      </c>
      <c r="G50" s="5" t="s">
        <v>782</v>
      </c>
      <c r="H50" s="11" t="s">
        <v>10</v>
      </c>
      <c r="I50" s="11">
        <v>1</v>
      </c>
      <c r="J50" s="14">
        <v>79</v>
      </c>
      <c r="K50" s="13">
        <v>0.16</v>
      </c>
      <c r="L50" s="12">
        <f>Table1342713[[#This Row],[OEM MSRP / List Price]]*(1-Table1342713[[#This Row],[Contract Discount]])</f>
        <v>66.36</v>
      </c>
      <c r="M50" s="12" t="s">
        <v>768</v>
      </c>
      <c r="N50" s="11" t="s">
        <v>558</v>
      </c>
    </row>
    <row r="51" spans="1:14" s="37" customFormat="1" ht="15" x14ac:dyDescent="0.2">
      <c r="A51" s="1" t="s">
        <v>165</v>
      </c>
      <c r="B51" s="5" t="s">
        <v>789</v>
      </c>
      <c r="C51" s="38">
        <v>43211507</v>
      </c>
      <c r="D51" s="11" t="s">
        <v>432</v>
      </c>
      <c r="E51" s="11" t="s">
        <v>368</v>
      </c>
      <c r="F51" s="11" t="s">
        <v>432</v>
      </c>
      <c r="G51" s="5" t="s">
        <v>783</v>
      </c>
      <c r="H51" s="11" t="s">
        <v>10</v>
      </c>
      <c r="I51" s="11">
        <v>1</v>
      </c>
      <c r="J51" s="14">
        <v>209</v>
      </c>
      <c r="K51" s="13">
        <v>0.16</v>
      </c>
      <c r="L51" s="12">
        <f>Table1342713[[#This Row],[OEM MSRP / List Price]]*(1-Table1342713[[#This Row],[Contract Discount]])</f>
        <v>175.56</v>
      </c>
      <c r="M51" s="12" t="s">
        <v>768</v>
      </c>
      <c r="N51" s="11" t="s">
        <v>558</v>
      </c>
    </row>
    <row r="52" spans="1:14" s="37" customFormat="1" ht="15" x14ac:dyDescent="0.2">
      <c r="A52" s="1" t="s">
        <v>166</v>
      </c>
      <c r="B52" s="5" t="s">
        <v>780</v>
      </c>
      <c r="C52" s="38">
        <v>43211507</v>
      </c>
      <c r="D52" s="11" t="s">
        <v>436</v>
      </c>
      <c r="E52" s="11" t="s">
        <v>368</v>
      </c>
      <c r="F52" s="11" t="s">
        <v>436</v>
      </c>
      <c r="G52" s="5" t="s">
        <v>784</v>
      </c>
      <c r="H52" s="11" t="s">
        <v>10</v>
      </c>
      <c r="I52" s="11">
        <v>1</v>
      </c>
      <c r="J52" s="14">
        <v>89</v>
      </c>
      <c r="K52" s="13">
        <v>0.16</v>
      </c>
      <c r="L52" s="12">
        <f>Table1342713[[#This Row],[OEM MSRP / List Price]]*(1-Table1342713[[#This Row],[Contract Discount]])</f>
        <v>74.759999999999991</v>
      </c>
      <c r="M52" s="12" t="s">
        <v>768</v>
      </c>
      <c r="N52" s="11" t="s">
        <v>559</v>
      </c>
    </row>
    <row r="53" spans="1:14" s="37" customFormat="1" ht="15" x14ac:dyDescent="0.2">
      <c r="A53" s="1" t="s">
        <v>167</v>
      </c>
      <c r="B53" s="5" t="s">
        <v>789</v>
      </c>
      <c r="C53" s="38">
        <v>43211507</v>
      </c>
      <c r="D53" s="11" t="s">
        <v>437</v>
      </c>
      <c r="E53" s="11" t="s">
        <v>368</v>
      </c>
      <c r="F53" s="11" t="s">
        <v>437</v>
      </c>
      <c r="G53" s="5" t="s">
        <v>785</v>
      </c>
      <c r="H53" s="11" t="s">
        <v>10</v>
      </c>
      <c r="I53" s="11">
        <v>1</v>
      </c>
      <c r="J53" s="14">
        <v>219</v>
      </c>
      <c r="K53" s="13">
        <v>0.16</v>
      </c>
      <c r="L53" s="12">
        <f>Table1342713[[#This Row],[OEM MSRP / List Price]]*(1-Table1342713[[#This Row],[Contract Discount]])</f>
        <v>183.95999999999998</v>
      </c>
      <c r="M53" s="12" t="s">
        <v>768</v>
      </c>
      <c r="N53" s="11" t="s">
        <v>559</v>
      </c>
    </row>
    <row r="54" spans="1:14" s="37" customFormat="1" ht="30" x14ac:dyDescent="0.2">
      <c r="A54" s="1" t="s">
        <v>168</v>
      </c>
      <c r="B54" s="5" t="s">
        <v>780</v>
      </c>
      <c r="C54" s="38">
        <v>43211507</v>
      </c>
      <c r="D54" s="11" t="s">
        <v>550</v>
      </c>
      <c r="E54" s="11" t="s">
        <v>368</v>
      </c>
      <c r="F54" s="11" t="s">
        <v>550</v>
      </c>
      <c r="G54" s="5" t="s">
        <v>787</v>
      </c>
      <c r="H54" s="11" t="s">
        <v>10</v>
      </c>
      <c r="I54" s="11">
        <v>1</v>
      </c>
      <c r="J54" s="14">
        <v>89</v>
      </c>
      <c r="K54" s="13">
        <v>0.16</v>
      </c>
      <c r="L54" s="12">
        <f>Table1342713[[#This Row],[OEM MSRP / List Price]]*(1-Table1342713[[#This Row],[Contract Discount]])</f>
        <v>74.759999999999991</v>
      </c>
      <c r="M54" s="12" t="s">
        <v>768</v>
      </c>
      <c r="N54" s="11" t="s">
        <v>560</v>
      </c>
    </row>
    <row r="55" spans="1:14" s="37" customFormat="1" ht="30" x14ac:dyDescent="0.2">
      <c r="A55" s="1" t="s">
        <v>169</v>
      </c>
      <c r="B55" s="5" t="s">
        <v>789</v>
      </c>
      <c r="C55" s="38">
        <v>43211507</v>
      </c>
      <c r="D55" s="11" t="s">
        <v>551</v>
      </c>
      <c r="E55" s="11" t="s">
        <v>368</v>
      </c>
      <c r="F55" s="11" t="s">
        <v>551</v>
      </c>
      <c r="G55" s="5" t="s">
        <v>788</v>
      </c>
      <c r="H55" s="11" t="s">
        <v>10</v>
      </c>
      <c r="I55" s="11">
        <v>1</v>
      </c>
      <c r="J55" s="14">
        <v>219</v>
      </c>
      <c r="K55" s="13">
        <v>0.16</v>
      </c>
      <c r="L55" s="12">
        <f>Table1342713[[#This Row],[OEM MSRP / List Price]]*(1-Table1342713[[#This Row],[Contract Discount]])</f>
        <v>183.95999999999998</v>
      </c>
      <c r="M55" s="12" t="s">
        <v>768</v>
      </c>
      <c r="N55" s="11" t="s">
        <v>560</v>
      </c>
    </row>
    <row r="56" spans="1:14" s="37" customFormat="1" ht="30" x14ac:dyDescent="0.2">
      <c r="A56" s="1" t="s">
        <v>170</v>
      </c>
      <c r="B56" s="5" t="s">
        <v>549</v>
      </c>
      <c r="C56" s="38">
        <v>43211507</v>
      </c>
      <c r="D56" s="11" t="s">
        <v>433</v>
      </c>
      <c r="E56" s="11" t="s">
        <v>368</v>
      </c>
      <c r="F56" s="11" t="s">
        <v>433</v>
      </c>
      <c r="G56" s="5" t="s">
        <v>456</v>
      </c>
      <c r="H56" s="11" t="s">
        <v>10</v>
      </c>
      <c r="I56" s="11">
        <v>1</v>
      </c>
      <c r="J56" s="14">
        <v>109</v>
      </c>
      <c r="K56" s="13">
        <v>0.16</v>
      </c>
      <c r="L56" s="12">
        <f>Table1342713[[#This Row],[OEM MSRP / List Price]]*(1-Table1342713[[#This Row],[Contract Discount]])</f>
        <v>91.56</v>
      </c>
      <c r="M56" s="12" t="s">
        <v>768</v>
      </c>
      <c r="N56" s="11" t="s">
        <v>558</v>
      </c>
    </row>
    <row r="57" spans="1:14" s="37" customFormat="1" ht="30" x14ac:dyDescent="0.2">
      <c r="A57" s="1" t="s">
        <v>171</v>
      </c>
      <c r="B57" s="5" t="s">
        <v>546</v>
      </c>
      <c r="C57" s="38">
        <v>43211507</v>
      </c>
      <c r="D57" s="11" t="s">
        <v>434</v>
      </c>
      <c r="E57" s="11" t="s">
        <v>368</v>
      </c>
      <c r="F57" s="11" t="s">
        <v>434</v>
      </c>
      <c r="G57" s="5" t="s">
        <v>458</v>
      </c>
      <c r="H57" s="11" t="s">
        <v>10</v>
      </c>
      <c r="I57" s="11">
        <v>1</v>
      </c>
      <c r="J57" s="14">
        <v>149</v>
      </c>
      <c r="K57" s="13">
        <v>0.16</v>
      </c>
      <c r="L57" s="12">
        <f>Table1342713[[#This Row],[OEM MSRP / List Price]]*(1-Table1342713[[#This Row],[Contract Discount]])</f>
        <v>125.16</v>
      </c>
      <c r="M57" s="12" t="s">
        <v>768</v>
      </c>
      <c r="N57" s="11" t="s">
        <v>558</v>
      </c>
    </row>
    <row r="58" spans="1:14" s="37" customFormat="1" ht="30" x14ac:dyDescent="0.2">
      <c r="A58" s="1" t="s">
        <v>172</v>
      </c>
      <c r="B58" s="5" t="s">
        <v>548</v>
      </c>
      <c r="C58" s="38">
        <v>43211507</v>
      </c>
      <c r="D58" s="11" t="s">
        <v>435</v>
      </c>
      <c r="E58" s="11" t="s">
        <v>368</v>
      </c>
      <c r="F58" s="11" t="s">
        <v>435</v>
      </c>
      <c r="G58" s="5" t="s">
        <v>459</v>
      </c>
      <c r="H58" s="11" t="s">
        <v>10</v>
      </c>
      <c r="I58" s="11">
        <v>1</v>
      </c>
      <c r="J58" s="14">
        <v>179</v>
      </c>
      <c r="K58" s="13">
        <v>0.16</v>
      </c>
      <c r="L58" s="12">
        <f>Table1342713[[#This Row],[OEM MSRP / List Price]]*(1-Table1342713[[#This Row],[Contract Discount]])</f>
        <v>150.35999999999999</v>
      </c>
      <c r="M58" s="12" t="s">
        <v>768</v>
      </c>
      <c r="N58" s="11" t="s">
        <v>558</v>
      </c>
    </row>
    <row r="59" spans="1:14" s="37" customFormat="1" ht="30" x14ac:dyDescent="0.2">
      <c r="A59" s="1" t="s">
        <v>173</v>
      </c>
      <c r="B59" s="5" t="s">
        <v>549</v>
      </c>
      <c r="C59" s="38">
        <v>43211507</v>
      </c>
      <c r="D59" s="11" t="s">
        <v>438</v>
      </c>
      <c r="E59" s="11" t="s">
        <v>368</v>
      </c>
      <c r="F59" s="11" t="s">
        <v>438</v>
      </c>
      <c r="G59" s="5" t="s">
        <v>460</v>
      </c>
      <c r="H59" s="11" t="s">
        <v>10</v>
      </c>
      <c r="I59" s="11">
        <v>1</v>
      </c>
      <c r="J59" s="14">
        <v>129</v>
      </c>
      <c r="K59" s="13">
        <v>0.16</v>
      </c>
      <c r="L59" s="12">
        <f>Table1342713[[#This Row],[OEM MSRP / List Price]]*(1-Table1342713[[#This Row],[Contract Discount]])</f>
        <v>108.36</v>
      </c>
      <c r="M59" s="12" t="s">
        <v>768</v>
      </c>
      <c r="N59" s="11" t="s">
        <v>559</v>
      </c>
    </row>
    <row r="60" spans="1:14" s="37" customFormat="1" ht="30" x14ac:dyDescent="0.2">
      <c r="A60" s="1" t="s">
        <v>174</v>
      </c>
      <c r="B60" s="5" t="s">
        <v>546</v>
      </c>
      <c r="C60" s="38">
        <v>43211507</v>
      </c>
      <c r="D60" s="11" t="s">
        <v>439</v>
      </c>
      <c r="E60" s="11" t="s">
        <v>368</v>
      </c>
      <c r="F60" s="11" t="s">
        <v>439</v>
      </c>
      <c r="G60" s="5" t="s">
        <v>461</v>
      </c>
      <c r="H60" s="11" t="s">
        <v>10</v>
      </c>
      <c r="I60" s="11">
        <v>1</v>
      </c>
      <c r="J60" s="14">
        <v>199</v>
      </c>
      <c r="K60" s="13">
        <v>0.16</v>
      </c>
      <c r="L60" s="12">
        <f>Table1342713[[#This Row],[OEM MSRP / List Price]]*(1-Table1342713[[#This Row],[Contract Discount]])</f>
        <v>167.16</v>
      </c>
      <c r="M60" s="12" t="s">
        <v>768</v>
      </c>
      <c r="N60" s="11" t="s">
        <v>559</v>
      </c>
    </row>
    <row r="61" spans="1:14" s="37" customFormat="1" ht="30" x14ac:dyDescent="0.2">
      <c r="A61" s="1" t="s">
        <v>175</v>
      </c>
      <c r="B61" s="5" t="s">
        <v>548</v>
      </c>
      <c r="C61" s="38">
        <v>43211507</v>
      </c>
      <c r="D61" s="11" t="s">
        <v>440</v>
      </c>
      <c r="E61" s="11" t="s">
        <v>368</v>
      </c>
      <c r="F61" s="11" t="s">
        <v>440</v>
      </c>
      <c r="G61" s="5" t="s">
        <v>462</v>
      </c>
      <c r="H61" s="11" t="s">
        <v>10</v>
      </c>
      <c r="I61" s="11">
        <v>1</v>
      </c>
      <c r="J61" s="14">
        <v>219</v>
      </c>
      <c r="K61" s="13">
        <v>0.16</v>
      </c>
      <c r="L61" s="12">
        <f>Table1342713[[#This Row],[OEM MSRP / List Price]]*(1-Table1342713[[#This Row],[Contract Discount]])</f>
        <v>183.95999999999998</v>
      </c>
      <c r="M61" s="12" t="s">
        <v>768</v>
      </c>
      <c r="N61" s="11" t="s">
        <v>559</v>
      </c>
    </row>
    <row r="62" spans="1:14" s="37" customFormat="1" ht="30" x14ac:dyDescent="0.2">
      <c r="A62" s="1" t="s">
        <v>176</v>
      </c>
      <c r="B62" s="5" t="s">
        <v>549</v>
      </c>
      <c r="C62" s="38">
        <v>43211507</v>
      </c>
      <c r="D62" s="11" t="s">
        <v>552</v>
      </c>
      <c r="E62" s="11" t="s">
        <v>368</v>
      </c>
      <c r="F62" s="11" t="s">
        <v>552</v>
      </c>
      <c r="G62" s="5" t="s">
        <v>553</v>
      </c>
      <c r="H62" s="11" t="s">
        <v>10</v>
      </c>
      <c r="I62" s="11">
        <v>1</v>
      </c>
      <c r="J62" s="14">
        <v>129</v>
      </c>
      <c r="K62" s="13">
        <v>0.16</v>
      </c>
      <c r="L62" s="12">
        <f>Table1342713[[#This Row],[OEM MSRP / List Price]]*(1-Table1342713[[#This Row],[Contract Discount]])</f>
        <v>108.36</v>
      </c>
      <c r="M62" s="12" t="s">
        <v>768</v>
      </c>
      <c r="N62" s="11" t="s">
        <v>560</v>
      </c>
    </row>
    <row r="63" spans="1:14" s="37" customFormat="1" ht="30" x14ac:dyDescent="0.2">
      <c r="A63" s="1" t="s">
        <v>177</v>
      </c>
      <c r="B63" s="5" t="s">
        <v>546</v>
      </c>
      <c r="C63" s="38">
        <v>43211507</v>
      </c>
      <c r="D63" s="11" t="s">
        <v>554</v>
      </c>
      <c r="E63" s="11" t="s">
        <v>368</v>
      </c>
      <c r="F63" s="11" t="s">
        <v>554</v>
      </c>
      <c r="G63" s="5" t="s">
        <v>555</v>
      </c>
      <c r="H63" s="11" t="s">
        <v>10</v>
      </c>
      <c r="I63" s="11">
        <v>1</v>
      </c>
      <c r="J63" s="14">
        <v>199</v>
      </c>
      <c r="K63" s="13">
        <v>0.16</v>
      </c>
      <c r="L63" s="12">
        <f>Table1342713[[#This Row],[OEM MSRP / List Price]]*(1-Table1342713[[#This Row],[Contract Discount]])</f>
        <v>167.16</v>
      </c>
      <c r="M63" s="12" t="s">
        <v>768</v>
      </c>
      <c r="N63" s="11" t="s">
        <v>560</v>
      </c>
    </row>
    <row r="64" spans="1:14" s="37" customFormat="1" ht="30" x14ac:dyDescent="0.2">
      <c r="A64" s="1" t="s">
        <v>178</v>
      </c>
      <c r="B64" s="5" t="s">
        <v>548</v>
      </c>
      <c r="C64" s="38">
        <v>43211507</v>
      </c>
      <c r="D64" s="11" t="s">
        <v>556</v>
      </c>
      <c r="E64" s="11" t="s">
        <v>368</v>
      </c>
      <c r="F64" s="11" t="s">
        <v>556</v>
      </c>
      <c r="G64" s="5" t="s">
        <v>557</v>
      </c>
      <c r="H64" s="11" t="s">
        <v>10</v>
      </c>
      <c r="I64" s="11">
        <v>1</v>
      </c>
      <c r="J64" s="14">
        <v>219</v>
      </c>
      <c r="K64" s="13">
        <v>0.16</v>
      </c>
      <c r="L64" s="12">
        <f>Table1342713[[#This Row],[OEM MSRP / List Price]]*(1-Table1342713[[#This Row],[Contract Discount]])</f>
        <v>183.95999999999998</v>
      </c>
      <c r="M64" s="12" t="s">
        <v>768</v>
      </c>
      <c r="N64" s="11" t="s">
        <v>560</v>
      </c>
    </row>
    <row r="65" spans="1:14" s="37" customFormat="1" ht="15" x14ac:dyDescent="0.2">
      <c r="A65" s="1" t="s">
        <v>179</v>
      </c>
      <c r="B65" s="5" t="s">
        <v>790</v>
      </c>
      <c r="C65" s="11">
        <v>43211507</v>
      </c>
      <c r="D65" s="11" t="s">
        <v>731</v>
      </c>
      <c r="E65" s="11" t="s">
        <v>368</v>
      </c>
      <c r="F65" s="11" t="s">
        <v>731</v>
      </c>
      <c r="G65" s="5" t="s">
        <v>732</v>
      </c>
      <c r="H65" s="11" t="s">
        <v>10</v>
      </c>
      <c r="I65" s="11">
        <v>1</v>
      </c>
      <c r="J65" s="47">
        <v>19</v>
      </c>
      <c r="K65" s="48">
        <v>0.16</v>
      </c>
      <c r="L65" s="12">
        <f>Table1342713[[#This Row],[OEM MSRP / List Price]]*(1-Table1342713[[#This Row],[Contract Discount]])</f>
        <v>15.959999999999999</v>
      </c>
      <c r="M65" s="12" t="s">
        <v>768</v>
      </c>
      <c r="N65" s="11" t="s">
        <v>726</v>
      </c>
    </row>
    <row r="66" spans="1:14" s="37" customFormat="1" ht="15" x14ac:dyDescent="0.2">
      <c r="A66" s="1" t="s">
        <v>180</v>
      </c>
      <c r="B66" s="5" t="s">
        <v>791</v>
      </c>
      <c r="C66" s="11">
        <v>43211507</v>
      </c>
      <c r="D66" s="11" t="s">
        <v>733</v>
      </c>
      <c r="E66" s="11" t="s">
        <v>368</v>
      </c>
      <c r="F66" s="11" t="s">
        <v>733</v>
      </c>
      <c r="G66" s="5" t="s">
        <v>734</v>
      </c>
      <c r="H66" s="11" t="s">
        <v>10</v>
      </c>
      <c r="I66" s="11">
        <v>1</v>
      </c>
      <c r="J66" s="47">
        <v>59</v>
      </c>
      <c r="K66" s="48">
        <v>0.16</v>
      </c>
      <c r="L66" s="12">
        <f>Table1342713[[#This Row],[OEM MSRP / List Price]]*(1-Table1342713[[#This Row],[Contract Discount]])</f>
        <v>49.559999999999995</v>
      </c>
      <c r="M66" s="12" t="s">
        <v>768</v>
      </c>
      <c r="N66" s="11" t="s">
        <v>726</v>
      </c>
    </row>
    <row r="67" spans="1:14" s="37" customFormat="1" ht="15" x14ac:dyDescent="0.2">
      <c r="A67" s="1" t="s">
        <v>743</v>
      </c>
      <c r="B67" s="5" t="s">
        <v>795</v>
      </c>
      <c r="C67" s="11">
        <v>43211507</v>
      </c>
      <c r="D67" s="11" t="s">
        <v>724</v>
      </c>
      <c r="E67" s="11" t="s">
        <v>368</v>
      </c>
      <c r="F67" s="11" t="s">
        <v>724</v>
      </c>
      <c r="G67" s="5" t="s">
        <v>725</v>
      </c>
      <c r="H67" s="11" t="s">
        <v>10</v>
      </c>
      <c r="I67" s="11">
        <v>1</v>
      </c>
      <c r="J67" s="47">
        <v>89</v>
      </c>
      <c r="K67" s="48">
        <v>0.16</v>
      </c>
      <c r="L67" s="12">
        <f>Table1342713[[#This Row],[OEM MSRP / List Price]]*(1-Table1342713[[#This Row],[Contract Discount]])</f>
        <v>74.759999999999991</v>
      </c>
      <c r="M67" s="12" t="s">
        <v>768</v>
      </c>
      <c r="N67" s="11" t="s">
        <v>726</v>
      </c>
    </row>
    <row r="68" spans="1:14" s="37" customFormat="1" ht="15" x14ac:dyDescent="0.2">
      <c r="A68" s="1" t="s">
        <v>744</v>
      </c>
      <c r="B68" s="5" t="s">
        <v>793</v>
      </c>
      <c r="C68" s="11">
        <v>43211507</v>
      </c>
      <c r="D68" s="11" t="s">
        <v>727</v>
      </c>
      <c r="E68" s="11" t="s">
        <v>368</v>
      </c>
      <c r="F68" s="11" t="s">
        <v>727</v>
      </c>
      <c r="G68" s="5" t="s">
        <v>728</v>
      </c>
      <c r="H68" s="11" t="s">
        <v>10</v>
      </c>
      <c r="I68" s="11">
        <v>1</v>
      </c>
      <c r="J68" s="47">
        <v>49</v>
      </c>
      <c r="K68" s="48">
        <v>0.16</v>
      </c>
      <c r="L68" s="12">
        <f>Table1342713[[#This Row],[OEM MSRP / List Price]]*(1-Table1342713[[#This Row],[Contract Discount]])</f>
        <v>41.16</v>
      </c>
      <c r="M68" s="12" t="s">
        <v>768</v>
      </c>
      <c r="N68" s="11" t="s">
        <v>726</v>
      </c>
    </row>
    <row r="69" spans="1:14" s="37" customFormat="1" ht="15" x14ac:dyDescent="0.2">
      <c r="A69" s="1" t="s">
        <v>745</v>
      </c>
      <c r="B69" s="5" t="s">
        <v>794</v>
      </c>
      <c r="C69" s="11">
        <v>43211507</v>
      </c>
      <c r="D69" s="11" t="s">
        <v>729</v>
      </c>
      <c r="E69" s="11" t="s">
        <v>368</v>
      </c>
      <c r="F69" s="11" t="s">
        <v>729</v>
      </c>
      <c r="G69" s="5" t="s">
        <v>730</v>
      </c>
      <c r="H69" s="11" t="s">
        <v>10</v>
      </c>
      <c r="I69" s="11">
        <v>1</v>
      </c>
      <c r="J69" s="47">
        <v>69</v>
      </c>
      <c r="K69" s="48">
        <v>0.16</v>
      </c>
      <c r="L69" s="12">
        <f>Table1342713[[#This Row],[OEM MSRP / List Price]]*(1-Table1342713[[#This Row],[Contract Discount]])</f>
        <v>57.96</v>
      </c>
      <c r="M69" s="12" t="s">
        <v>768</v>
      </c>
      <c r="N69" s="11" t="s">
        <v>726</v>
      </c>
    </row>
    <row r="70" spans="1:14" s="37" customFormat="1" ht="15" x14ac:dyDescent="0.2">
      <c r="A70" s="1" t="s">
        <v>746</v>
      </c>
      <c r="B70" s="5" t="s">
        <v>792</v>
      </c>
      <c r="C70" s="11">
        <v>43211507</v>
      </c>
      <c r="D70" s="11" t="s">
        <v>735</v>
      </c>
      <c r="E70" s="11" t="s">
        <v>368</v>
      </c>
      <c r="F70" s="11" t="s">
        <v>735</v>
      </c>
      <c r="G70" s="5" t="s">
        <v>736</v>
      </c>
      <c r="H70" s="11" t="s">
        <v>10</v>
      </c>
      <c r="I70" s="11">
        <v>1</v>
      </c>
      <c r="J70" s="47">
        <v>49</v>
      </c>
      <c r="K70" s="48">
        <v>0.16</v>
      </c>
      <c r="L70" s="12">
        <f>Table1342713[[#This Row],[OEM MSRP / List Price]]*(1-Table1342713[[#This Row],[Contract Discount]])</f>
        <v>41.16</v>
      </c>
      <c r="M70" s="12" t="s">
        <v>768</v>
      </c>
      <c r="N70" s="11" t="s">
        <v>726</v>
      </c>
    </row>
    <row r="71" spans="1:14" s="37" customFormat="1" ht="15" x14ac:dyDescent="0.2">
      <c r="A71" s="1" t="s">
        <v>747</v>
      </c>
      <c r="B71" s="5" t="s">
        <v>792</v>
      </c>
      <c r="C71" s="11">
        <v>43211507</v>
      </c>
      <c r="D71" s="11" t="s">
        <v>737</v>
      </c>
      <c r="E71" s="11" t="s">
        <v>368</v>
      </c>
      <c r="F71" s="11" t="s">
        <v>737</v>
      </c>
      <c r="G71" s="5" t="s">
        <v>738</v>
      </c>
      <c r="H71" s="11" t="s">
        <v>10</v>
      </c>
      <c r="I71" s="11">
        <v>1</v>
      </c>
      <c r="J71" s="47">
        <v>29</v>
      </c>
      <c r="K71" s="48">
        <v>0.16</v>
      </c>
      <c r="L71" s="12">
        <f>Table1342713[[#This Row],[OEM MSRP / List Price]]*(1-Table1342713[[#This Row],[Contract Discount]])</f>
        <v>24.36</v>
      </c>
      <c r="M71" s="12" t="s">
        <v>768</v>
      </c>
      <c r="N71" s="11" t="s">
        <v>726</v>
      </c>
    </row>
    <row r="72" spans="1:14" s="37" customFormat="1" ht="15" x14ac:dyDescent="0.2">
      <c r="A72" s="1" t="s">
        <v>748</v>
      </c>
      <c r="B72" s="5" t="s">
        <v>793</v>
      </c>
      <c r="C72" s="11">
        <v>43211507</v>
      </c>
      <c r="D72" s="11" t="s">
        <v>739</v>
      </c>
      <c r="E72" s="11" t="s">
        <v>368</v>
      </c>
      <c r="F72" s="11" t="s">
        <v>739</v>
      </c>
      <c r="G72" s="5" t="s">
        <v>740</v>
      </c>
      <c r="H72" s="11" t="s">
        <v>10</v>
      </c>
      <c r="I72" s="11">
        <v>1</v>
      </c>
      <c r="J72" s="47">
        <v>29</v>
      </c>
      <c r="K72" s="48">
        <v>0.16</v>
      </c>
      <c r="L72" s="12">
        <f>Table1342713[[#This Row],[OEM MSRP / List Price]]*(1-Table1342713[[#This Row],[Contract Discount]])</f>
        <v>24.36</v>
      </c>
      <c r="M72" s="12" t="s">
        <v>768</v>
      </c>
      <c r="N72" s="11" t="s">
        <v>726</v>
      </c>
    </row>
    <row r="73" spans="1:14" s="37" customFormat="1" ht="15" x14ac:dyDescent="0.2">
      <c r="A73" s="1" t="s">
        <v>749</v>
      </c>
      <c r="B73" s="5" t="s">
        <v>794</v>
      </c>
      <c r="C73" s="11">
        <v>43211507</v>
      </c>
      <c r="D73" s="11" t="s">
        <v>714</v>
      </c>
      <c r="E73" s="11" t="s">
        <v>368</v>
      </c>
      <c r="F73" s="11" t="s">
        <v>714</v>
      </c>
      <c r="G73" s="5" t="s">
        <v>741</v>
      </c>
      <c r="H73" s="11" t="s">
        <v>10</v>
      </c>
      <c r="I73" s="11">
        <v>1</v>
      </c>
      <c r="J73" s="47">
        <v>39</v>
      </c>
      <c r="K73" s="48">
        <v>0.16</v>
      </c>
      <c r="L73" s="12">
        <f>Table1342713[[#This Row],[OEM MSRP / List Price]]*(1-Table1342713[[#This Row],[Contract Discount]])</f>
        <v>32.76</v>
      </c>
      <c r="M73" s="12" t="s">
        <v>768</v>
      </c>
      <c r="N73" s="11" t="s">
        <v>726</v>
      </c>
    </row>
    <row r="74" spans="1:14" s="37" customFormat="1" ht="15" x14ac:dyDescent="0.2">
      <c r="A74" s="1" t="s">
        <v>750</v>
      </c>
      <c r="B74" s="5" t="s">
        <v>795</v>
      </c>
      <c r="C74" s="38">
        <v>43211507</v>
      </c>
      <c r="D74" s="11" t="s">
        <v>715</v>
      </c>
      <c r="E74" s="11" t="s">
        <v>368</v>
      </c>
      <c r="F74" s="11" t="s">
        <v>715</v>
      </c>
      <c r="G74" s="5" t="s">
        <v>742</v>
      </c>
      <c r="H74" s="11" t="s">
        <v>10</v>
      </c>
      <c r="I74" s="11">
        <v>1</v>
      </c>
      <c r="J74" s="47">
        <v>69</v>
      </c>
      <c r="K74" s="40">
        <v>0.16</v>
      </c>
      <c r="L74" s="12">
        <f>Table1342713[[#This Row],[OEM MSRP / List Price]]*(1-Table1342713[[#This Row],[Contract Discount]])</f>
        <v>57.96</v>
      </c>
      <c r="M74" s="12" t="s">
        <v>768</v>
      </c>
      <c r="N74" s="11" t="s">
        <v>726</v>
      </c>
    </row>
    <row r="75" spans="1:14" s="10" customFormat="1" ht="20.25" x14ac:dyDescent="0.25">
      <c r="A75" s="54" t="s">
        <v>130</v>
      </c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</row>
    <row r="76" spans="1:14" ht="65.25" customHeight="1" x14ac:dyDescent="0.2">
      <c r="A76" s="2" t="s">
        <v>7</v>
      </c>
      <c r="B76" s="3" t="s">
        <v>8</v>
      </c>
      <c r="C76" s="3" t="s">
        <v>6</v>
      </c>
      <c r="D76" s="3" t="s">
        <v>3</v>
      </c>
      <c r="E76" s="3" t="s">
        <v>1</v>
      </c>
      <c r="F76" s="3" t="s">
        <v>11</v>
      </c>
      <c r="G76" s="4" t="s">
        <v>22</v>
      </c>
      <c r="H76" s="4" t="s">
        <v>2</v>
      </c>
      <c r="I76" s="4" t="s">
        <v>9</v>
      </c>
      <c r="J76" s="53"/>
      <c r="K76" s="53"/>
      <c r="L76" s="53"/>
      <c r="M76" s="53"/>
      <c r="N76" s="53"/>
    </row>
    <row r="77" spans="1:14" ht="15" x14ac:dyDescent="0.2">
      <c r="A77" s="1" t="s">
        <v>85</v>
      </c>
      <c r="B77" s="5" t="s">
        <v>14</v>
      </c>
      <c r="C77" s="15">
        <v>81110000</v>
      </c>
      <c r="D77" s="11" t="s">
        <v>467</v>
      </c>
      <c r="E77" s="11" t="s">
        <v>10</v>
      </c>
      <c r="F77" s="11">
        <v>1</v>
      </c>
      <c r="G77" s="14">
        <v>70</v>
      </c>
      <c r="H77" s="13">
        <v>0.4</v>
      </c>
      <c r="I77" s="12">
        <f>Table134511[[#This Row],[Contractor''s Standard Hourly Rate]]*(1-Table134511[[#This Row],[Contract Discount]])</f>
        <v>42</v>
      </c>
      <c r="J77" s="53"/>
      <c r="K77" s="53"/>
      <c r="L77" s="53"/>
      <c r="M77" s="53"/>
      <c r="N77" s="53"/>
    </row>
    <row r="78" spans="1:14" ht="60" x14ac:dyDescent="0.2">
      <c r="A78" s="1" t="s">
        <v>86</v>
      </c>
      <c r="B78" s="5" t="s">
        <v>15</v>
      </c>
      <c r="C78" s="15">
        <v>81110000</v>
      </c>
      <c r="D78" s="11" t="s">
        <v>468</v>
      </c>
      <c r="E78" s="11" t="s">
        <v>10</v>
      </c>
      <c r="F78" s="11">
        <v>1</v>
      </c>
      <c r="G78" s="14">
        <v>15</v>
      </c>
      <c r="H78" s="13">
        <v>0.4</v>
      </c>
      <c r="I78" s="12">
        <f>Table134511[[#This Row],[Contractor''s Standard Hourly Rate]]*(1-Table134511[[#This Row],[Contract Discount]])</f>
        <v>9</v>
      </c>
      <c r="J78" s="53"/>
      <c r="K78" s="53"/>
      <c r="L78" s="53"/>
      <c r="M78" s="53"/>
      <c r="N78" s="53"/>
    </row>
    <row r="79" spans="1:14" ht="45" x14ac:dyDescent="0.2">
      <c r="A79" s="1" t="s">
        <v>87</v>
      </c>
      <c r="B79" s="6" t="s">
        <v>16</v>
      </c>
      <c r="C79" s="15">
        <v>81110000</v>
      </c>
      <c r="D79" s="11" t="s">
        <v>469</v>
      </c>
      <c r="E79" s="11" t="s">
        <v>10</v>
      </c>
      <c r="F79" s="11">
        <v>1</v>
      </c>
      <c r="G79" s="14">
        <v>0</v>
      </c>
      <c r="H79" s="13">
        <v>0.4</v>
      </c>
      <c r="I79" s="12">
        <f>Table134511[[#This Row],[Contractor''s Standard Hourly Rate]]*(1-Table134511[[#This Row],[Contract Discount]])</f>
        <v>0</v>
      </c>
      <c r="J79" s="53"/>
      <c r="K79" s="53"/>
      <c r="L79" s="53"/>
      <c r="M79" s="53"/>
      <c r="N79" s="53"/>
    </row>
    <row r="80" spans="1:14" ht="30" x14ac:dyDescent="0.2">
      <c r="A80" s="1" t="s">
        <v>88</v>
      </c>
      <c r="B80" s="5" t="s">
        <v>17</v>
      </c>
      <c r="C80" s="15">
        <v>81110000</v>
      </c>
      <c r="D80" s="11" t="s">
        <v>470</v>
      </c>
      <c r="E80" s="11" t="s">
        <v>10</v>
      </c>
      <c r="F80" s="11">
        <v>1</v>
      </c>
      <c r="G80" s="14">
        <v>55</v>
      </c>
      <c r="H80" s="13">
        <v>0.4</v>
      </c>
      <c r="I80" s="12">
        <f>Table134511[[#This Row],[Contractor''s Standard Hourly Rate]]*(1-Table134511[[#This Row],[Contract Discount]])</f>
        <v>33</v>
      </c>
      <c r="J80" s="53"/>
      <c r="K80" s="53"/>
      <c r="L80" s="53"/>
      <c r="M80" s="53"/>
      <c r="N80" s="53"/>
    </row>
    <row r="81" spans="1:14" ht="30" x14ac:dyDescent="0.2">
      <c r="A81" s="1" t="s">
        <v>89</v>
      </c>
      <c r="B81" s="5" t="s">
        <v>18</v>
      </c>
      <c r="C81" s="15">
        <v>81110000</v>
      </c>
      <c r="D81" s="11" t="s">
        <v>471</v>
      </c>
      <c r="E81" s="11" t="s">
        <v>10</v>
      </c>
      <c r="F81" s="11">
        <v>1</v>
      </c>
      <c r="G81" s="14">
        <v>0</v>
      </c>
      <c r="H81" s="13">
        <v>0.4</v>
      </c>
      <c r="I81" s="12">
        <f>Table134511[[#This Row],[Contractor''s Standard Hourly Rate]]*(1-Table134511[[#This Row],[Contract Discount]])</f>
        <v>0</v>
      </c>
      <c r="J81" s="53"/>
      <c r="K81" s="53"/>
      <c r="L81" s="53"/>
      <c r="M81" s="53"/>
      <c r="N81" s="53"/>
    </row>
    <row r="82" spans="1:14" ht="30" x14ac:dyDescent="0.2">
      <c r="A82" s="1" t="s">
        <v>90</v>
      </c>
      <c r="B82" s="5" t="s">
        <v>19</v>
      </c>
      <c r="C82" s="15">
        <v>81110000</v>
      </c>
      <c r="D82" s="11" t="s">
        <v>472</v>
      </c>
      <c r="E82" s="11" t="s">
        <v>10</v>
      </c>
      <c r="F82" s="11">
        <v>1</v>
      </c>
      <c r="G82" s="14">
        <v>70</v>
      </c>
      <c r="H82" s="13">
        <v>0.4</v>
      </c>
      <c r="I82" s="12">
        <f>Table134511[[#This Row],[Contractor''s Standard Hourly Rate]]*(1-Table134511[[#This Row],[Contract Discount]])</f>
        <v>42</v>
      </c>
      <c r="J82" s="53"/>
      <c r="K82" s="53"/>
      <c r="L82" s="53"/>
      <c r="M82" s="53"/>
      <c r="N82" s="53"/>
    </row>
    <row r="83" spans="1:14" ht="30" x14ac:dyDescent="0.2">
      <c r="A83" s="1" t="s">
        <v>91</v>
      </c>
      <c r="B83" s="5" t="s">
        <v>20</v>
      </c>
      <c r="C83" s="15">
        <v>81110000</v>
      </c>
      <c r="D83" s="11" t="s">
        <v>473</v>
      </c>
      <c r="E83" s="11" t="s">
        <v>10</v>
      </c>
      <c r="F83" s="11">
        <v>1</v>
      </c>
      <c r="G83" s="14">
        <v>140</v>
      </c>
      <c r="H83" s="13">
        <v>0.4</v>
      </c>
      <c r="I83" s="12">
        <f>Table134511[[#This Row],[Contractor''s Standard Hourly Rate]]*(1-Table134511[[#This Row],[Contract Discount]])</f>
        <v>84</v>
      </c>
      <c r="J83" s="53"/>
      <c r="K83" s="53"/>
      <c r="L83" s="53"/>
      <c r="M83" s="53"/>
      <c r="N83" s="53"/>
    </row>
    <row r="84" spans="1:14" x14ac:dyDescent="0.25">
      <c r="A84" s="52" t="s">
        <v>474</v>
      </c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</row>
    <row r="85" spans="1:14" ht="15" hidden="1" x14ac:dyDescent="0.2">
      <c r="A85" s="8"/>
    </row>
    <row r="86" spans="1:14" x14ac:dyDescent="0.25"/>
    <row r="87" spans="1:14" x14ac:dyDescent="0.25"/>
    <row r="88" spans="1:14" x14ac:dyDescent="0.25"/>
    <row r="89" spans="1:14" x14ac:dyDescent="0.25"/>
    <row r="90" spans="1:14" x14ac:dyDescent="0.25"/>
    <row r="91" spans="1:14" x14ac:dyDescent="0.25"/>
  </sheetData>
  <sheetProtection algorithmName="SHA-512" hashValue="GKHLmuFlWPhpD1D4djmfU7bxI9SF36z+vIUznWDzBjvp6zRhhkedUNw5n5+KLsv+qVfP0FvUYi6fOuz73A2zuA==" saltValue="Znes7u2Ex7A8tbhUL2ZqJQ==" spinCount="100000" sheet="1" objects="1" scenarios="1"/>
  <mergeCells count="14">
    <mergeCell ref="A6:N6"/>
    <mergeCell ref="A20:N20"/>
    <mergeCell ref="A1:N1"/>
    <mergeCell ref="A2:N2"/>
    <mergeCell ref="A3:N3"/>
    <mergeCell ref="A4:N4"/>
    <mergeCell ref="A5:G5"/>
    <mergeCell ref="H5:N5"/>
    <mergeCell ref="A7:N7"/>
    <mergeCell ref="A84:N84"/>
    <mergeCell ref="J76:N83"/>
    <mergeCell ref="A75:N75"/>
    <mergeCell ref="A48:N48"/>
    <mergeCell ref="A24:N24"/>
  </mergeCells>
  <phoneticPr fontId="6" type="noConversion"/>
  <dataValidations count="17">
    <dataValidation allowBlank="1" showInputMessage="1" showErrorMessage="1" prompt="Product Category_x000a_" sqref="N26:N47 N9:N19 N22:N23" xr:uid="{A39054D5-A134-4A4B-812E-1FD47FB1F6CB}"/>
    <dataValidation allowBlank="1" showInputMessage="1" showErrorMessage="1" prompt="Non-Core Segment ID" sqref="M9:M19 M26:M47 M22:M23 M50:M74" xr:uid="{B24CD24C-D9D7-4638-8A1A-30E2641E6D1A}"/>
    <dataValidation allowBlank="1" showInputMessage="1" showErrorMessage="1" prompt="Contractor's Standard Hourly Rate" sqref="G77:G83" xr:uid="{9E78B733-7F27-41AD-BAD9-88E464384347}"/>
    <dataValidation allowBlank="1" showInputMessage="1" showErrorMessage="1" prompt="UNSPSC Code" sqref="C77:C83 C26:C47 C22:C23 C50:C74" xr:uid="{B7EEBB55-E33A-4F8E-998E-7DDC7E2449B5}"/>
    <dataValidation allowBlank="1" showInputMessage="1" showErrorMessage="1" prompt="Contract Discount" sqref="K22:K23 K26:K47 H77:H83 K9:K19 K50:K74" xr:uid="{B1651C15-DF2F-4D95-905D-DED2C9EF740F}"/>
    <dataValidation allowBlank="1" showInputMessage="1" showErrorMessage="1" prompt="OEM MSRP / List Price" sqref="J26:J47 J22:J23 J9:J19 J50:J74" xr:uid="{C61399EC-E33A-429D-9A95-9825F0ACEDF4}"/>
    <dataValidation allowBlank="1" showInputMessage="1" showErrorMessage="1" prompt="Commodity Description" sqref="B77:B83 B26:B47 B22:B23 B9:B19 B50:B74" xr:uid="{96BC2238-BECC-4935-AB59-7DBA06CCF4A7}"/>
    <dataValidation allowBlank="1" showInputMessage="1" showErrorMessage="1" prompt="Contract Price" sqref="I77:I83 L26:L47 L22:L23 L9:L19 L50:L74" xr:uid="{9234CD59-06AB-4965-9EB1-587FD25CD788}"/>
    <dataValidation allowBlank="1" showInputMessage="1" showErrorMessage="1" prompt="Quantity in Unit of Measure" sqref="F77:F83 I26:I47 I22:I23 I9:I19 I50:I74" xr:uid="{BAF703F7-F7ED-4BC1-8A4D-EC850F6B52BA}"/>
    <dataValidation allowBlank="1" showInputMessage="1" showErrorMessage="1" prompt="Unit of Measure" sqref="E77:E83 H26:H47 H22:H23 H9:H19 H50:H74" xr:uid="{E06436D2-EE8C-4A91-A066-A021C4F29A6E}"/>
    <dataValidation allowBlank="1" showInputMessage="1" showErrorMessage="1" prompt="Item Description" sqref="G26:G47 G22:G23 G9:G19 G50:G74" xr:uid="{3DDFE17C-38FE-4FD3-B507-6759E5144671}"/>
    <dataValidation allowBlank="1" showInputMessage="1" showErrorMessage="1" prompt="Stock Keeping Unit Number or Item Number" sqref="D77:D83 F26:F47 F22:F23 F9:F19 F50:F74" xr:uid="{B7BEF671-91F3-43E6-8A07-DD8843E1138B}"/>
    <dataValidation allowBlank="1" showInputMessage="1" showErrorMessage="1" prompt="Manufacturer (OEM)" sqref="E26:E47 E22:E23 E9:E19 E50:E74" xr:uid="{0925084A-2613-4440-8617-189E7DCB4656}"/>
    <dataValidation allowBlank="1" showInputMessage="1" showErrorMessage="1" prompt="Manufacturer Part Number (OEM #)" sqref="D26:D47 D22:D23 D9:D19 D50:D74" xr:uid="{AF0316FA-1458-4A77-8FFD-1E75EAFD6E05}"/>
    <dataValidation allowBlank="1" showInputMessage="1" showErrorMessage="1" prompt="UNSPSC Code (Version 11)" sqref="C9:C19" xr:uid="{49C5E3B9-B5F2-46BD-BB21-EB326DCB746B}"/>
    <dataValidation allowBlank="1" showInputMessage="1" showErrorMessage="1" prompt="Contact line item number (CLIN)" sqref="A77:A83 A22:A23 A26:A47 A9:A19 A50:A74" xr:uid="{0D24A8A3-7576-40DB-9D49-E14B92CE8226}"/>
    <dataValidation allowBlank="1" showInputMessage="1" showErrorMessage="1" prompt="Segment ID /Product Category/Group ID_x000a_" sqref="N50:N74" xr:uid="{A8ED5465-BB8C-4238-8106-58A296E51F28}"/>
  </dataValidations>
  <hyperlinks>
    <hyperlink ref="H5" r:id="rId1" xr:uid="{32BAEAB3-8CA2-4646-BAA4-08FF48A7758F}"/>
    <hyperlink ref="H5:J5" r:id="rId2" display="add link to the Contractor's Website" xr:uid="{68A60D4C-D961-4B19-8F4D-6B0CAAFFE06B}"/>
  </hyperlinks>
  <printOptions horizontalCentered="1"/>
  <pageMargins left="0.25" right="0.25" top="0.25" bottom="0.25" header="0.5" footer="0.5"/>
  <pageSetup paperSize="3" scale="65" orientation="landscape" r:id="rId3"/>
  <headerFooter alignWithMargins="0">
    <oddFooter>Page &amp;P</oddFooter>
  </headerFooter>
  <tableParts count="5">
    <tablePart r:id="rId4"/>
    <tablePart r:id="rId5"/>
    <tablePart r:id="rId6"/>
    <tablePart r:id="rId7"/>
    <tablePart r:id="rId8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ED3E1-6291-45A3-BC0A-B521D5951BF8}">
  <dimension ref="A1:O24"/>
  <sheetViews>
    <sheetView zoomScale="80" zoomScaleNormal="80" workbookViewId="0">
      <selection activeCell="A3" sqref="A3:XFD3"/>
    </sheetView>
  </sheetViews>
  <sheetFormatPr defaultColWidth="0" defaultRowHeight="12.75" zeroHeight="1" x14ac:dyDescent="0.2"/>
  <cols>
    <col min="1" max="1" width="10.7109375" customWidth="1"/>
    <col min="2" max="2" width="20.7109375" customWidth="1"/>
    <col min="3" max="3" width="35.7109375" customWidth="1"/>
    <col min="4" max="5" width="35.7109375" style="44" customWidth="1"/>
    <col min="6" max="6" width="35.85546875" style="44" customWidth="1"/>
    <col min="7" max="14" width="35.7109375" style="44" customWidth="1"/>
    <col min="15" max="15" width="0" hidden="1" customWidth="1"/>
    <col min="16" max="16384" width="9.140625" hidden="1"/>
  </cols>
  <sheetData>
    <row r="1" spans="1:15" s="29" customFormat="1" ht="21" customHeight="1" x14ac:dyDescent="0.25">
      <c r="A1" s="58" t="s">
        <v>12</v>
      </c>
      <c r="B1" s="58"/>
      <c r="C1" s="58"/>
      <c r="D1" s="58"/>
      <c r="E1" s="58"/>
      <c r="F1" s="58"/>
      <c r="G1" s="58"/>
      <c r="H1" s="58"/>
      <c r="I1" s="30"/>
      <c r="J1" s="30"/>
      <c r="K1" s="30"/>
      <c r="L1" s="30"/>
      <c r="M1" s="30"/>
      <c r="N1" s="30"/>
      <c r="O1" s="30"/>
    </row>
    <row r="2" spans="1:15" s="25" customFormat="1" ht="21" customHeight="1" x14ac:dyDescent="0.25">
      <c r="A2" s="59" t="s">
        <v>360</v>
      </c>
      <c r="B2" s="59"/>
      <c r="C2" s="59"/>
      <c r="D2" s="59"/>
      <c r="E2" s="59"/>
      <c r="F2" s="59"/>
      <c r="G2" s="59"/>
      <c r="H2" s="59"/>
      <c r="I2" s="24"/>
      <c r="J2" s="24"/>
      <c r="K2" s="24"/>
      <c r="L2" s="24"/>
      <c r="M2" s="24"/>
      <c r="N2" s="24"/>
      <c r="O2" s="24"/>
    </row>
    <row r="3" spans="1:15" s="25" customFormat="1" ht="21" customHeight="1" x14ac:dyDescent="0.25">
      <c r="A3" s="59" t="s">
        <v>805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</row>
    <row r="4" spans="1:15" s="25" customFormat="1" ht="21" customHeight="1" x14ac:dyDescent="0.25">
      <c r="A4" s="69" t="s">
        <v>200</v>
      </c>
      <c r="B4" s="69"/>
      <c r="C4" s="69"/>
      <c r="D4" s="69"/>
      <c r="E4" s="69"/>
      <c r="F4" s="69"/>
      <c r="G4" s="69"/>
      <c r="H4" s="35"/>
      <c r="I4" s="24"/>
      <c r="J4" s="24"/>
      <c r="K4" s="24"/>
      <c r="L4" s="24"/>
      <c r="M4" s="24"/>
      <c r="N4" s="24"/>
      <c r="O4" s="24"/>
    </row>
    <row r="5" spans="1:15" s="25" customFormat="1" ht="18" x14ac:dyDescent="0.25">
      <c r="A5" s="68" t="s">
        <v>358</v>
      </c>
      <c r="B5" s="68"/>
      <c r="C5" s="68"/>
      <c r="D5" s="68"/>
      <c r="E5" s="68"/>
      <c r="F5" s="68"/>
      <c r="G5" s="68"/>
      <c r="H5" s="68"/>
      <c r="I5" s="26"/>
      <c r="J5" s="26"/>
      <c r="K5" s="26"/>
      <c r="L5" s="26"/>
      <c r="M5" s="26"/>
      <c r="N5" s="26"/>
      <c r="O5" s="26"/>
    </row>
    <row r="6" spans="1:15" ht="31.5" x14ac:dyDescent="0.2">
      <c r="A6" s="19" t="s">
        <v>25</v>
      </c>
      <c r="B6" s="19" t="s">
        <v>26</v>
      </c>
      <c r="C6" s="19" t="s">
        <v>27</v>
      </c>
      <c r="D6" s="41" t="s">
        <v>514</v>
      </c>
      <c r="E6" s="41" t="s">
        <v>516</v>
      </c>
      <c r="F6" s="41" t="s">
        <v>517</v>
      </c>
      <c r="G6" s="41" t="s">
        <v>519</v>
      </c>
      <c r="H6" s="41" t="s">
        <v>521</v>
      </c>
      <c r="I6" s="41" t="s">
        <v>523</v>
      </c>
      <c r="J6" s="41" t="s">
        <v>525</v>
      </c>
      <c r="K6" s="41" t="s">
        <v>527</v>
      </c>
      <c r="L6" s="41" t="s">
        <v>529</v>
      </c>
      <c r="M6" s="41" t="s">
        <v>531</v>
      </c>
      <c r="N6" s="41" t="s">
        <v>533</v>
      </c>
    </row>
    <row r="7" spans="1:15" ht="15.75" x14ac:dyDescent="0.2">
      <c r="A7" s="65" t="s">
        <v>41</v>
      </c>
      <c r="B7" s="66"/>
      <c r="C7" s="67"/>
      <c r="D7" s="42" t="s">
        <v>131</v>
      </c>
      <c r="E7" s="42" t="s">
        <v>132</v>
      </c>
      <c r="F7" s="42" t="s">
        <v>133</v>
      </c>
      <c r="G7" s="42" t="s">
        <v>134</v>
      </c>
      <c r="H7" s="42" t="s">
        <v>135</v>
      </c>
      <c r="I7" s="42" t="s">
        <v>136</v>
      </c>
      <c r="J7" s="42" t="s">
        <v>137</v>
      </c>
      <c r="K7" s="42" t="s">
        <v>138</v>
      </c>
      <c r="L7" s="42" t="s">
        <v>139</v>
      </c>
      <c r="M7" s="42" t="s">
        <v>140</v>
      </c>
      <c r="N7" s="42" t="s">
        <v>141</v>
      </c>
    </row>
    <row r="8" spans="1:15" ht="60" x14ac:dyDescent="0.2">
      <c r="A8" s="27" t="s">
        <v>181</v>
      </c>
      <c r="B8" s="20" t="s">
        <v>182</v>
      </c>
      <c r="C8" s="21" t="s">
        <v>95</v>
      </c>
      <c r="D8" s="43" t="s">
        <v>712</v>
      </c>
      <c r="E8" s="43" t="s">
        <v>712</v>
      </c>
      <c r="F8" s="43" t="s">
        <v>712</v>
      </c>
      <c r="G8" s="43" t="s">
        <v>712</v>
      </c>
      <c r="H8" s="43" t="s">
        <v>712</v>
      </c>
      <c r="I8" s="43" t="s">
        <v>712</v>
      </c>
      <c r="J8" s="43" t="s">
        <v>712</v>
      </c>
      <c r="K8" s="43" t="s">
        <v>712</v>
      </c>
      <c r="L8" s="43" t="s">
        <v>712</v>
      </c>
      <c r="M8" s="43" t="s">
        <v>712</v>
      </c>
      <c r="N8" s="43" t="s">
        <v>712</v>
      </c>
    </row>
    <row r="9" spans="1:15" ht="45" x14ac:dyDescent="0.2">
      <c r="A9" s="27" t="s">
        <v>512</v>
      </c>
      <c r="B9" s="20" t="s">
        <v>28</v>
      </c>
      <c r="C9" s="21" t="s">
        <v>29</v>
      </c>
      <c r="D9" s="43" t="s">
        <v>513</v>
      </c>
      <c r="E9" s="43" t="s">
        <v>515</v>
      </c>
      <c r="F9" s="43" t="s">
        <v>801</v>
      </c>
      <c r="G9" s="43" t="s">
        <v>518</v>
      </c>
      <c r="H9" s="43" t="s">
        <v>520</v>
      </c>
      <c r="I9" s="43" t="s">
        <v>522</v>
      </c>
      <c r="J9" s="43" t="s">
        <v>524</v>
      </c>
      <c r="K9" s="43" t="s">
        <v>526</v>
      </c>
      <c r="L9" s="43" t="s">
        <v>528</v>
      </c>
      <c r="M9" s="43" t="s">
        <v>530</v>
      </c>
      <c r="N9" s="43" t="s">
        <v>532</v>
      </c>
    </row>
    <row r="10" spans="1:15" ht="75" x14ac:dyDescent="0.2">
      <c r="A10" s="27" t="s">
        <v>183</v>
      </c>
      <c r="B10" s="20" t="s">
        <v>184</v>
      </c>
      <c r="C10" s="21" t="s">
        <v>98</v>
      </c>
      <c r="D10" s="43" t="s">
        <v>561</v>
      </c>
      <c r="E10" s="43" t="s">
        <v>562</v>
      </c>
      <c r="F10" s="43" t="s">
        <v>561</v>
      </c>
      <c r="G10" s="43" t="s">
        <v>561</v>
      </c>
      <c r="H10" s="43" t="s">
        <v>563</v>
      </c>
      <c r="I10" s="43" t="s">
        <v>561</v>
      </c>
      <c r="J10" s="43" t="s">
        <v>564</v>
      </c>
      <c r="K10" s="43" t="s">
        <v>565</v>
      </c>
      <c r="L10" s="43" t="s">
        <v>505</v>
      </c>
      <c r="M10" s="43" t="s">
        <v>507</v>
      </c>
      <c r="N10" s="43" t="s">
        <v>566</v>
      </c>
    </row>
    <row r="11" spans="1:15" ht="45" x14ac:dyDescent="0.2">
      <c r="A11" s="27" t="s">
        <v>185</v>
      </c>
      <c r="B11" s="20" t="s">
        <v>30</v>
      </c>
      <c r="C11" s="21" t="s">
        <v>31</v>
      </c>
      <c r="D11" s="43" t="s">
        <v>509</v>
      </c>
      <c r="E11" s="43" t="s">
        <v>567</v>
      </c>
      <c r="F11" s="43" t="s">
        <v>568</v>
      </c>
      <c r="G11" s="43" t="s">
        <v>569</v>
      </c>
      <c r="H11" s="43" t="s">
        <v>570</v>
      </c>
      <c r="I11" s="43" t="s">
        <v>571</v>
      </c>
      <c r="J11" s="43" t="s">
        <v>572</v>
      </c>
      <c r="K11" s="43" t="s">
        <v>573</v>
      </c>
      <c r="L11" s="43" t="s">
        <v>574</v>
      </c>
      <c r="M11" s="43" t="s">
        <v>575</v>
      </c>
      <c r="N11" s="43" t="s">
        <v>576</v>
      </c>
    </row>
    <row r="12" spans="1:15" ht="45" x14ac:dyDescent="0.2">
      <c r="A12" s="27" t="s">
        <v>186</v>
      </c>
      <c r="B12" s="20" t="s">
        <v>32</v>
      </c>
      <c r="C12" s="21" t="s">
        <v>187</v>
      </c>
      <c r="D12" s="43" t="s">
        <v>577</v>
      </c>
      <c r="E12" s="43" t="s">
        <v>578</v>
      </c>
      <c r="F12" s="43" t="s">
        <v>577</v>
      </c>
      <c r="G12" s="43" t="s">
        <v>579</v>
      </c>
      <c r="H12" s="43" t="s">
        <v>579</v>
      </c>
      <c r="I12" s="43" t="s">
        <v>579</v>
      </c>
      <c r="J12" s="43" t="s">
        <v>577</v>
      </c>
      <c r="K12" s="43" t="s">
        <v>579</v>
      </c>
      <c r="L12" s="43" t="s">
        <v>577</v>
      </c>
      <c r="M12" s="43" t="s">
        <v>577</v>
      </c>
      <c r="N12" s="43" t="s">
        <v>577</v>
      </c>
    </row>
    <row r="13" spans="1:15" ht="45" x14ac:dyDescent="0.2">
      <c r="A13" s="27" t="s">
        <v>188</v>
      </c>
      <c r="B13" s="20" t="s">
        <v>33</v>
      </c>
      <c r="C13" s="21" t="s">
        <v>42</v>
      </c>
      <c r="D13" s="43" t="s">
        <v>582</v>
      </c>
      <c r="E13" s="43" t="s">
        <v>580</v>
      </c>
      <c r="F13" s="43" t="s">
        <v>582</v>
      </c>
      <c r="G13" s="43" t="s">
        <v>580</v>
      </c>
      <c r="H13" s="43" t="s">
        <v>580</v>
      </c>
      <c r="I13" s="43" t="s">
        <v>580</v>
      </c>
      <c r="J13" s="43" t="s">
        <v>581</v>
      </c>
      <c r="K13" s="43" t="s">
        <v>580</v>
      </c>
      <c r="L13" s="43" t="s">
        <v>582</v>
      </c>
      <c r="M13" s="43" t="s">
        <v>581</v>
      </c>
      <c r="N13" s="43" t="s">
        <v>583</v>
      </c>
    </row>
    <row r="14" spans="1:15" ht="30" x14ac:dyDescent="0.2">
      <c r="A14" s="27" t="s">
        <v>189</v>
      </c>
      <c r="B14" s="20" t="s">
        <v>35</v>
      </c>
      <c r="C14" s="21" t="s">
        <v>104</v>
      </c>
      <c r="D14" s="43" t="s">
        <v>511</v>
      </c>
      <c r="E14" s="43" t="s">
        <v>511</v>
      </c>
      <c r="F14" s="43" t="s">
        <v>511</v>
      </c>
      <c r="G14" s="43" t="s">
        <v>511</v>
      </c>
      <c r="H14" s="43" t="s">
        <v>511</v>
      </c>
      <c r="I14" s="43" t="s">
        <v>511</v>
      </c>
      <c r="J14" s="43" t="s">
        <v>511</v>
      </c>
      <c r="K14" s="43" t="s">
        <v>511</v>
      </c>
      <c r="L14" s="43" t="s">
        <v>511</v>
      </c>
      <c r="M14" s="43" t="s">
        <v>511</v>
      </c>
      <c r="N14" s="43" t="s">
        <v>511</v>
      </c>
    </row>
    <row r="15" spans="1:15" ht="30" x14ac:dyDescent="0.2">
      <c r="A15" s="27" t="s">
        <v>190</v>
      </c>
      <c r="B15" s="20" t="s">
        <v>36</v>
      </c>
      <c r="C15" s="21" t="s">
        <v>106</v>
      </c>
      <c r="D15" s="43" t="s">
        <v>483</v>
      </c>
      <c r="E15" s="43" t="s">
        <v>584</v>
      </c>
      <c r="F15" s="43" t="s">
        <v>585</v>
      </c>
      <c r="G15" s="43" t="s">
        <v>585</v>
      </c>
      <c r="H15" s="43" t="s">
        <v>585</v>
      </c>
      <c r="I15" s="43" t="s">
        <v>585</v>
      </c>
      <c r="J15" s="43" t="s">
        <v>586</v>
      </c>
      <c r="K15" s="43" t="s">
        <v>586</v>
      </c>
      <c r="L15" s="43" t="s">
        <v>586</v>
      </c>
      <c r="M15" s="43" t="s">
        <v>586</v>
      </c>
      <c r="N15" s="43" t="s">
        <v>586</v>
      </c>
    </row>
    <row r="16" spans="1:15" ht="75" x14ac:dyDescent="0.2">
      <c r="A16" s="27" t="s">
        <v>191</v>
      </c>
      <c r="B16" s="20" t="s">
        <v>108</v>
      </c>
      <c r="C16" s="21" t="s">
        <v>37</v>
      </c>
      <c r="D16" s="43" t="s">
        <v>37</v>
      </c>
      <c r="E16" s="43" t="s">
        <v>37</v>
      </c>
      <c r="F16" s="43" t="s">
        <v>37</v>
      </c>
      <c r="G16" s="43" t="s">
        <v>37</v>
      </c>
      <c r="H16" s="43" t="s">
        <v>37</v>
      </c>
      <c r="I16" s="43" t="s">
        <v>37</v>
      </c>
      <c r="J16" s="43" t="s">
        <v>37</v>
      </c>
      <c r="K16" s="43" t="s">
        <v>37</v>
      </c>
      <c r="L16" s="43" t="s">
        <v>37</v>
      </c>
      <c r="M16" s="43" t="s">
        <v>37</v>
      </c>
      <c r="N16" s="43" t="s">
        <v>37</v>
      </c>
    </row>
    <row r="17" spans="1:14" ht="30" x14ac:dyDescent="0.2">
      <c r="A17" s="27" t="s">
        <v>192</v>
      </c>
      <c r="B17" s="20" t="s">
        <v>110</v>
      </c>
      <c r="C17" s="21" t="s">
        <v>111</v>
      </c>
      <c r="D17" s="43" t="s">
        <v>587</v>
      </c>
      <c r="E17" s="43" t="s">
        <v>588</v>
      </c>
      <c r="F17" s="43" t="s">
        <v>589</v>
      </c>
      <c r="G17" s="43" t="s">
        <v>590</v>
      </c>
      <c r="H17" s="43" t="s">
        <v>591</v>
      </c>
      <c r="I17" s="43" t="s">
        <v>592</v>
      </c>
      <c r="J17" s="43" t="s">
        <v>593</v>
      </c>
      <c r="K17" s="43" t="s">
        <v>594</v>
      </c>
      <c r="L17" s="43" t="s">
        <v>595</v>
      </c>
      <c r="M17" s="43" t="s">
        <v>596</v>
      </c>
      <c r="N17" s="43" t="s">
        <v>597</v>
      </c>
    </row>
    <row r="18" spans="1:14" ht="195" x14ac:dyDescent="0.2">
      <c r="A18" s="27" t="s">
        <v>193</v>
      </c>
      <c r="B18" s="20" t="s">
        <v>38</v>
      </c>
      <c r="C18" s="21" t="s">
        <v>194</v>
      </c>
      <c r="D18" s="43" t="s">
        <v>598</v>
      </c>
      <c r="E18" s="43" t="s">
        <v>599</v>
      </c>
      <c r="F18" s="43" t="s">
        <v>600</v>
      </c>
      <c r="G18" s="43" t="s">
        <v>601</v>
      </c>
      <c r="H18" s="43" t="s">
        <v>602</v>
      </c>
      <c r="I18" s="43" t="s">
        <v>601</v>
      </c>
      <c r="J18" s="43" t="s">
        <v>603</v>
      </c>
      <c r="K18" s="43" t="s">
        <v>604</v>
      </c>
      <c r="L18" s="43" t="s">
        <v>605</v>
      </c>
      <c r="M18" s="43" t="s">
        <v>606</v>
      </c>
      <c r="N18" s="43" t="s">
        <v>599</v>
      </c>
    </row>
    <row r="19" spans="1:14" ht="30" x14ac:dyDescent="0.2">
      <c r="A19" s="28" t="s">
        <v>195</v>
      </c>
      <c r="B19" s="22" t="s">
        <v>115</v>
      </c>
      <c r="C19" s="23" t="s">
        <v>116</v>
      </c>
      <c r="D19" s="43" t="s">
        <v>607</v>
      </c>
      <c r="E19" s="43" t="s">
        <v>607</v>
      </c>
      <c r="F19" s="43" t="s">
        <v>607</v>
      </c>
      <c r="G19" s="43" t="s">
        <v>607</v>
      </c>
      <c r="H19" s="43" t="s">
        <v>607</v>
      </c>
      <c r="I19" s="43" t="s">
        <v>607</v>
      </c>
      <c r="J19" s="43" t="s">
        <v>607</v>
      </c>
      <c r="K19" s="43" t="s">
        <v>607</v>
      </c>
      <c r="L19" s="43" t="s">
        <v>607</v>
      </c>
      <c r="M19" s="43" t="s">
        <v>607</v>
      </c>
      <c r="N19" s="43" t="s">
        <v>607</v>
      </c>
    </row>
    <row r="20" spans="1:14" ht="30" x14ac:dyDescent="0.2">
      <c r="A20" s="28" t="s">
        <v>196</v>
      </c>
      <c r="B20" s="22" t="s">
        <v>118</v>
      </c>
      <c r="C20" s="23" t="s">
        <v>119</v>
      </c>
      <c r="D20" s="43" t="s">
        <v>608</v>
      </c>
      <c r="E20" s="43" t="s">
        <v>495</v>
      </c>
      <c r="F20" s="43" t="s">
        <v>493</v>
      </c>
      <c r="G20" s="43" t="s">
        <v>609</v>
      </c>
      <c r="H20" s="43" t="s">
        <v>610</v>
      </c>
      <c r="I20" s="43" t="s">
        <v>609</v>
      </c>
      <c r="J20" s="43" t="s">
        <v>494</v>
      </c>
      <c r="K20" s="43" t="s">
        <v>610</v>
      </c>
      <c r="L20" s="43" t="s">
        <v>492</v>
      </c>
      <c r="M20" s="43" t="s">
        <v>494</v>
      </c>
      <c r="N20" s="43" t="s">
        <v>611</v>
      </c>
    </row>
    <row r="21" spans="1:14" ht="15" x14ac:dyDescent="0.2">
      <c r="A21" s="28" t="s">
        <v>197</v>
      </c>
      <c r="B21" s="22" t="s">
        <v>121</v>
      </c>
      <c r="C21" s="23" t="s">
        <v>122</v>
      </c>
      <c r="D21" s="43" t="s">
        <v>612</v>
      </c>
      <c r="E21" s="43" t="s">
        <v>613</v>
      </c>
      <c r="F21" s="43" t="s">
        <v>614</v>
      </c>
      <c r="G21" s="43" t="s">
        <v>615</v>
      </c>
      <c r="H21" s="43" t="s">
        <v>616</v>
      </c>
      <c r="I21" s="43" t="s">
        <v>615</v>
      </c>
      <c r="J21" s="43" t="s">
        <v>617</v>
      </c>
      <c r="K21" s="43" t="s">
        <v>616</v>
      </c>
      <c r="L21" s="43" t="s">
        <v>618</v>
      </c>
      <c r="M21" s="43" t="s">
        <v>619</v>
      </c>
      <c r="N21" s="43" t="s">
        <v>620</v>
      </c>
    </row>
    <row r="22" spans="1:14" ht="45" x14ac:dyDescent="0.2">
      <c r="A22" s="28" t="s">
        <v>198</v>
      </c>
      <c r="B22" s="22" t="s">
        <v>124</v>
      </c>
      <c r="C22" s="23" t="s">
        <v>125</v>
      </c>
      <c r="D22" s="43" t="s">
        <v>621</v>
      </c>
      <c r="E22" s="43" t="s">
        <v>621</v>
      </c>
      <c r="F22" s="43" t="s">
        <v>621</v>
      </c>
      <c r="G22" s="43" t="s">
        <v>621</v>
      </c>
      <c r="H22" s="43" t="s">
        <v>621</v>
      </c>
      <c r="I22" s="43" t="s">
        <v>621</v>
      </c>
      <c r="J22" s="43" t="s">
        <v>621</v>
      </c>
      <c r="K22" s="43" t="s">
        <v>621</v>
      </c>
      <c r="L22" s="43" t="s">
        <v>621</v>
      </c>
      <c r="M22" s="43" t="s">
        <v>621</v>
      </c>
      <c r="N22" s="43" t="s">
        <v>621</v>
      </c>
    </row>
    <row r="23" spans="1:14" ht="45" x14ac:dyDescent="0.2">
      <c r="A23" s="28" t="s">
        <v>199</v>
      </c>
      <c r="B23" s="22" t="s">
        <v>39</v>
      </c>
      <c r="C23" s="23" t="s">
        <v>40</v>
      </c>
      <c r="D23" s="43" t="s">
        <v>622</v>
      </c>
      <c r="E23" s="43" t="s">
        <v>622</v>
      </c>
      <c r="F23" s="43" t="s">
        <v>622</v>
      </c>
      <c r="G23" s="43" t="s">
        <v>622</v>
      </c>
      <c r="H23" s="43" t="s">
        <v>622</v>
      </c>
      <c r="I23" s="43" t="s">
        <v>622</v>
      </c>
      <c r="J23" s="43" t="s">
        <v>622</v>
      </c>
      <c r="K23" s="43" t="s">
        <v>622</v>
      </c>
      <c r="L23" s="43" t="s">
        <v>622</v>
      </c>
      <c r="M23" s="43" t="s">
        <v>622</v>
      </c>
      <c r="N23" s="43" t="s">
        <v>622</v>
      </c>
    </row>
    <row r="24" spans="1:14" ht="15" x14ac:dyDescent="0.2">
      <c r="A24" s="70" t="s">
        <v>474</v>
      </c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</row>
  </sheetData>
  <sheetProtection algorithmName="SHA-512" hashValue="Hse4Ns0Lh7LVrQkDj7qHZPTCDY7NEqelfyveiL2m+4IhjPHS2HoYn3hvWvgqgPT2baeDAOHs4c2ESElJjd0Hag==" saltValue="bGbejCKqq42lZ0fehA2Qgw==" spinCount="100000" sheet="1" objects="1" scenarios="1"/>
  <mergeCells count="7">
    <mergeCell ref="A24:N24"/>
    <mergeCell ref="A1:H1"/>
    <mergeCell ref="A2:H2"/>
    <mergeCell ref="A4:G4"/>
    <mergeCell ref="A5:H5"/>
    <mergeCell ref="A7:C7"/>
    <mergeCell ref="A3:N3"/>
  </mergeCells>
  <dataValidations count="4">
    <dataValidation allowBlank="1" showInputMessage="1" showErrorMessage="1" prompt="Item Description" sqref="D6:N6" xr:uid="{F716E4A8-6CC5-44E4-BB4E-C0B465503F7F}"/>
    <dataValidation allowBlank="1" showInputMessage="1" showErrorMessage="1" prompt="CLIN #" sqref="D7:N7" xr:uid="{49AE7A7B-F5B6-49DE-ADC7-97A6DA1BAD7E}"/>
    <dataValidation allowBlank="1" showInputMessage="1" showErrorMessage="1" prompt="SKU #" sqref="D9:N9" xr:uid="{CD1B0905-EB5D-40CC-BEE6-923EF1688E05}"/>
    <dataValidation allowBlank="1" showInputMessage="1" showErrorMessage="1" prompt="Specification" sqref="D10:N23 D8:N8" xr:uid="{7A57A502-41E1-4B13-8377-B72788030A0D}"/>
  </dataValidations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5A7D7-F759-4032-A995-BFC6F773B959}">
  <sheetPr>
    <tabColor theme="9" tint="-0.249977111117893"/>
  </sheetPr>
  <dimension ref="A1:N69"/>
  <sheetViews>
    <sheetView zoomScale="80" zoomScaleNormal="80" workbookViewId="0">
      <selection activeCell="A3" sqref="A3:XFD3"/>
    </sheetView>
  </sheetViews>
  <sheetFormatPr defaultColWidth="0" defaultRowHeight="15.75" zeroHeight="1" x14ac:dyDescent="0.25"/>
  <cols>
    <col min="1" max="1" width="18.7109375" style="9" customWidth="1"/>
    <col min="2" max="2" width="30.7109375" style="7" customWidth="1"/>
    <col min="3" max="6" width="18.7109375" style="7" customWidth="1"/>
    <col min="7" max="7" width="59.85546875" style="7" customWidth="1"/>
    <col min="8" max="8" width="18.7109375" style="8" customWidth="1"/>
    <col min="9" max="12" width="18.7109375" style="7" customWidth="1"/>
    <col min="13" max="13" width="16.5703125" style="8" customWidth="1"/>
    <col min="14" max="14" width="39.42578125" style="7" customWidth="1"/>
    <col min="15" max="16384" width="46" style="7" hidden="1"/>
  </cols>
  <sheetData>
    <row r="1" spans="1:14" s="29" customFormat="1" ht="21" customHeight="1" x14ac:dyDescent="0.25">
      <c r="A1" s="58" t="s">
        <v>12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</row>
    <row r="2" spans="1:14" s="25" customFormat="1" ht="21" customHeight="1" x14ac:dyDescent="0.25">
      <c r="A2" s="59" t="s">
        <v>360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</row>
    <row r="3" spans="1:14" s="25" customFormat="1" ht="21" customHeight="1" x14ac:dyDescent="0.25">
      <c r="A3" s="59" t="s">
        <v>805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</row>
    <row r="4" spans="1:14" s="25" customFormat="1" ht="18" x14ac:dyDescent="0.25">
      <c r="A4" s="56" t="s">
        <v>358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</row>
    <row r="5" spans="1:14" s="25" customFormat="1" ht="18" x14ac:dyDescent="0.25">
      <c r="A5" s="56" t="s">
        <v>13</v>
      </c>
      <c r="B5" s="56"/>
      <c r="C5" s="56"/>
      <c r="D5" s="56"/>
      <c r="E5" s="56"/>
      <c r="F5" s="56"/>
      <c r="G5" s="56"/>
      <c r="H5" s="60" t="s">
        <v>359</v>
      </c>
      <c r="I5" s="61"/>
      <c r="J5" s="61"/>
      <c r="K5" s="61"/>
      <c r="L5" s="61"/>
      <c r="M5" s="61"/>
      <c r="N5" s="61"/>
    </row>
    <row r="6" spans="1:14" s="17" customFormat="1" ht="20.25" x14ac:dyDescent="0.25">
      <c r="A6" s="57" t="s">
        <v>201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</row>
    <row r="7" spans="1:14" s="51" customFormat="1" ht="23.25" x14ac:dyDescent="0.25">
      <c r="A7" s="62" t="s">
        <v>800</v>
      </c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</row>
    <row r="8" spans="1:14" ht="65.25" customHeight="1" x14ac:dyDescent="0.2">
      <c r="A8" s="2" t="s">
        <v>7</v>
      </c>
      <c r="B8" s="3" t="s">
        <v>8</v>
      </c>
      <c r="C8" s="3" t="s">
        <v>6</v>
      </c>
      <c r="D8" s="3" t="s">
        <v>4</v>
      </c>
      <c r="E8" s="3" t="s">
        <v>5</v>
      </c>
      <c r="F8" s="3" t="s">
        <v>3</v>
      </c>
      <c r="G8" s="3" t="s">
        <v>0</v>
      </c>
      <c r="H8" s="3" t="s">
        <v>1</v>
      </c>
      <c r="I8" s="3" t="s">
        <v>11</v>
      </c>
      <c r="J8" s="4" t="s">
        <v>21</v>
      </c>
      <c r="K8" s="4" t="s">
        <v>2</v>
      </c>
      <c r="L8" s="4" t="s">
        <v>9</v>
      </c>
      <c r="M8" s="4" t="s">
        <v>24</v>
      </c>
      <c r="N8" s="4" t="s">
        <v>23</v>
      </c>
    </row>
    <row r="9" spans="1:14" ht="15" x14ac:dyDescent="0.2">
      <c r="A9" s="1" t="s">
        <v>204</v>
      </c>
      <c r="B9" s="5" t="s">
        <v>243</v>
      </c>
      <c r="C9" s="11">
        <v>43211507</v>
      </c>
      <c r="D9" s="11" t="s">
        <v>623</v>
      </c>
      <c r="E9" s="11" t="s">
        <v>368</v>
      </c>
      <c r="F9" s="11" t="s">
        <v>623</v>
      </c>
      <c r="G9" s="5" t="s">
        <v>631</v>
      </c>
      <c r="H9" s="11" t="s">
        <v>10</v>
      </c>
      <c r="I9" s="11">
        <v>1</v>
      </c>
      <c r="J9" s="14">
        <v>2246</v>
      </c>
      <c r="K9" s="13">
        <v>0.26</v>
      </c>
      <c r="L9" s="12">
        <f>Table11217[[#This Row],[OEM MSRP / List Price]]*(1-Table11217[[#This Row],[Contract Discount]])</f>
        <v>1662.04</v>
      </c>
      <c r="M9" s="12" t="s">
        <v>769</v>
      </c>
      <c r="N9" s="36" t="s">
        <v>632</v>
      </c>
    </row>
    <row r="10" spans="1:14" ht="15" x14ac:dyDescent="0.2">
      <c r="A10" s="1" t="s">
        <v>205</v>
      </c>
      <c r="B10" s="5" t="s">
        <v>243</v>
      </c>
      <c r="C10" s="11">
        <v>43211507</v>
      </c>
      <c r="D10" s="11" t="s">
        <v>624</v>
      </c>
      <c r="E10" s="11" t="s">
        <v>368</v>
      </c>
      <c r="F10" s="11" t="s">
        <v>624</v>
      </c>
      <c r="G10" s="5" t="s">
        <v>633</v>
      </c>
      <c r="H10" s="11" t="s">
        <v>10</v>
      </c>
      <c r="I10" s="11">
        <v>1</v>
      </c>
      <c r="J10" s="14">
        <v>2326</v>
      </c>
      <c r="K10" s="13">
        <v>0.26</v>
      </c>
      <c r="L10" s="12">
        <f>Table11217[[#This Row],[OEM MSRP / List Price]]*(1-Table11217[[#This Row],[Contract Discount]])</f>
        <v>1721.24</v>
      </c>
      <c r="M10" s="12" t="s">
        <v>769</v>
      </c>
      <c r="N10" s="36" t="s">
        <v>625</v>
      </c>
    </row>
    <row r="11" spans="1:14" s="10" customFormat="1" ht="20.25" x14ac:dyDescent="0.25">
      <c r="A11" s="55" t="s">
        <v>53</v>
      </c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</row>
    <row r="12" spans="1:14" ht="65.25" customHeight="1" x14ac:dyDescent="0.2">
      <c r="A12" s="2" t="s">
        <v>7</v>
      </c>
      <c r="B12" s="3" t="s">
        <v>8</v>
      </c>
      <c r="C12" s="3" t="s">
        <v>6</v>
      </c>
      <c r="D12" s="3" t="s">
        <v>4</v>
      </c>
      <c r="E12" s="3" t="s">
        <v>5</v>
      </c>
      <c r="F12" s="3" t="s">
        <v>3</v>
      </c>
      <c r="G12" s="3" t="s">
        <v>0</v>
      </c>
      <c r="H12" s="3" t="s">
        <v>1</v>
      </c>
      <c r="I12" s="3" t="s">
        <v>11</v>
      </c>
      <c r="J12" s="4" t="s">
        <v>21</v>
      </c>
      <c r="K12" s="4" t="s">
        <v>2</v>
      </c>
      <c r="L12" s="4" t="s">
        <v>9</v>
      </c>
      <c r="M12" s="18" t="s">
        <v>24</v>
      </c>
      <c r="N12" s="16" t="s">
        <v>23</v>
      </c>
    </row>
    <row r="13" spans="1:14" s="37" customFormat="1" ht="15" x14ac:dyDescent="0.2">
      <c r="A13" s="1" t="s">
        <v>326</v>
      </c>
      <c r="B13" s="5" t="s">
        <v>330</v>
      </c>
      <c r="C13" s="38">
        <v>43211507</v>
      </c>
      <c r="D13" s="11" t="s">
        <v>380</v>
      </c>
      <c r="E13" s="11" t="s">
        <v>368</v>
      </c>
      <c r="F13" s="11" t="s">
        <v>380</v>
      </c>
      <c r="G13" s="5" t="s">
        <v>630</v>
      </c>
      <c r="H13" s="11" t="s">
        <v>10</v>
      </c>
      <c r="I13" s="11">
        <v>1</v>
      </c>
      <c r="J13" s="14">
        <v>284</v>
      </c>
      <c r="K13" s="13">
        <v>0.11</v>
      </c>
      <c r="L13" s="12">
        <f>Table1367[[#This Row],[OEM MSRP / List Price]]*(1-Table1367[[#This Row],[Contract Discount]])</f>
        <v>252.76</v>
      </c>
      <c r="M13" s="12" t="s">
        <v>770</v>
      </c>
      <c r="N13" s="15" t="s">
        <v>776</v>
      </c>
    </row>
    <row r="14" spans="1:14" s="37" customFormat="1" ht="15" x14ac:dyDescent="0.2">
      <c r="A14" s="1" t="s">
        <v>327</v>
      </c>
      <c r="B14" s="5" t="s">
        <v>330</v>
      </c>
      <c r="C14" s="38">
        <v>43211507</v>
      </c>
      <c r="D14" s="11" t="s">
        <v>381</v>
      </c>
      <c r="E14" s="11" t="s">
        <v>368</v>
      </c>
      <c r="F14" s="11" t="s">
        <v>381</v>
      </c>
      <c r="G14" s="5" t="s">
        <v>629</v>
      </c>
      <c r="H14" s="11" t="s">
        <v>10</v>
      </c>
      <c r="I14" s="11">
        <v>1</v>
      </c>
      <c r="J14" s="14">
        <v>484</v>
      </c>
      <c r="K14" s="13">
        <v>0.11</v>
      </c>
      <c r="L14" s="12">
        <f>Table1367[[#This Row],[OEM MSRP / List Price]]*(1-Table1367[[#This Row],[Contract Discount]])</f>
        <v>430.76</v>
      </c>
      <c r="M14" s="12" t="s">
        <v>770</v>
      </c>
      <c r="N14" s="15" t="s">
        <v>777</v>
      </c>
    </row>
    <row r="15" spans="1:14" s="10" customFormat="1" ht="20.25" x14ac:dyDescent="0.25">
      <c r="A15" s="55" t="s">
        <v>202</v>
      </c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</row>
    <row r="16" spans="1:14" ht="65.25" customHeight="1" x14ac:dyDescent="0.2">
      <c r="A16" s="2" t="s">
        <v>7</v>
      </c>
      <c r="B16" s="3" t="s">
        <v>8</v>
      </c>
      <c r="C16" s="3" t="s">
        <v>6</v>
      </c>
      <c r="D16" s="3" t="s">
        <v>4</v>
      </c>
      <c r="E16" s="3" t="s">
        <v>5</v>
      </c>
      <c r="F16" s="3" t="s">
        <v>3</v>
      </c>
      <c r="G16" s="3" t="s">
        <v>0</v>
      </c>
      <c r="H16" s="3" t="s">
        <v>1</v>
      </c>
      <c r="I16" s="3" t="s">
        <v>11</v>
      </c>
      <c r="J16" s="4" t="s">
        <v>21</v>
      </c>
      <c r="K16" s="4" t="s">
        <v>2</v>
      </c>
      <c r="L16" s="4" t="s">
        <v>9</v>
      </c>
      <c r="M16" s="18" t="s">
        <v>24</v>
      </c>
      <c r="N16" s="16" t="s">
        <v>23</v>
      </c>
    </row>
    <row r="17" spans="1:14" s="37" customFormat="1" ht="15" x14ac:dyDescent="0.2">
      <c r="A17" s="1" t="s">
        <v>206</v>
      </c>
      <c r="B17" s="5" t="s">
        <v>430</v>
      </c>
      <c r="C17" s="38">
        <v>43211507</v>
      </c>
      <c r="D17" s="11" t="s">
        <v>405</v>
      </c>
      <c r="E17" s="11" t="s">
        <v>368</v>
      </c>
      <c r="F17" s="11" t="s">
        <v>405</v>
      </c>
      <c r="G17" s="5" t="s">
        <v>382</v>
      </c>
      <c r="H17" s="11" t="s">
        <v>10</v>
      </c>
      <c r="I17" s="11">
        <v>1</v>
      </c>
      <c r="J17" s="14">
        <v>239.99</v>
      </c>
      <c r="K17" s="13">
        <v>0.16</v>
      </c>
      <c r="L17" s="12">
        <f>Table1341015[[#This Row],[OEM MSRP / List Price]]*(1-Table1341015[[#This Row],[Contract Discount]])</f>
        <v>201.5916</v>
      </c>
      <c r="M17" s="12" t="s">
        <v>771</v>
      </c>
      <c r="N17" s="11" t="s">
        <v>428</v>
      </c>
    </row>
    <row r="18" spans="1:14" s="37" customFormat="1" ht="15" x14ac:dyDescent="0.2">
      <c r="A18" s="1" t="s">
        <v>207</v>
      </c>
      <c r="B18" s="5" t="s">
        <v>441</v>
      </c>
      <c r="C18" s="38">
        <v>43211507</v>
      </c>
      <c r="D18" s="11" t="s">
        <v>406</v>
      </c>
      <c r="E18" s="11" t="s">
        <v>368</v>
      </c>
      <c r="F18" s="11" t="s">
        <v>406</v>
      </c>
      <c r="G18" s="5" t="s">
        <v>383</v>
      </c>
      <c r="H18" s="11" t="s">
        <v>10</v>
      </c>
      <c r="I18" s="11">
        <v>1</v>
      </c>
      <c r="J18" s="14">
        <v>199.99</v>
      </c>
      <c r="K18" s="13">
        <v>0.16</v>
      </c>
      <c r="L18" s="12">
        <f>Table1341015[[#This Row],[OEM MSRP / List Price]]*(1-Table1341015[[#This Row],[Contract Discount]])</f>
        <v>167.99160000000001</v>
      </c>
      <c r="M18" s="12" t="s">
        <v>771</v>
      </c>
      <c r="N18" s="11" t="s">
        <v>453</v>
      </c>
    </row>
    <row r="19" spans="1:14" s="37" customFormat="1" ht="15" x14ac:dyDescent="0.2">
      <c r="A19" s="1" t="s">
        <v>208</v>
      </c>
      <c r="B19" s="5" t="s">
        <v>430</v>
      </c>
      <c r="C19" s="38">
        <v>43211507</v>
      </c>
      <c r="D19" s="11" t="s">
        <v>407</v>
      </c>
      <c r="E19" s="11" t="s">
        <v>368</v>
      </c>
      <c r="F19" s="11" t="s">
        <v>407</v>
      </c>
      <c r="G19" s="5" t="s">
        <v>384</v>
      </c>
      <c r="H19" s="11" t="s">
        <v>10</v>
      </c>
      <c r="I19" s="11">
        <v>1</v>
      </c>
      <c r="J19" s="14">
        <v>296.99</v>
      </c>
      <c r="K19" s="13">
        <v>0.16</v>
      </c>
      <c r="L19" s="12">
        <f>Table1341015[[#This Row],[OEM MSRP / List Price]]*(1-Table1341015[[#This Row],[Contract Discount]])</f>
        <v>249.4716</v>
      </c>
      <c r="M19" s="12" t="s">
        <v>771</v>
      </c>
      <c r="N19" s="11" t="s">
        <v>428</v>
      </c>
    </row>
    <row r="20" spans="1:14" s="37" customFormat="1" ht="15" x14ac:dyDescent="0.2">
      <c r="A20" s="1" t="s">
        <v>209</v>
      </c>
      <c r="B20" s="5" t="s">
        <v>430</v>
      </c>
      <c r="C20" s="38">
        <v>43211507</v>
      </c>
      <c r="D20" s="11" t="s">
        <v>408</v>
      </c>
      <c r="E20" s="11" t="s">
        <v>368</v>
      </c>
      <c r="F20" s="11" t="s">
        <v>408</v>
      </c>
      <c r="G20" s="5" t="s">
        <v>385</v>
      </c>
      <c r="H20" s="11" t="s">
        <v>10</v>
      </c>
      <c r="I20" s="11">
        <v>1</v>
      </c>
      <c r="J20" s="14">
        <v>439.99</v>
      </c>
      <c r="K20" s="13">
        <v>0.16</v>
      </c>
      <c r="L20" s="12">
        <f>Table1341015[[#This Row],[OEM MSRP / List Price]]*(1-Table1341015[[#This Row],[Contract Discount]])</f>
        <v>369.59159999999997</v>
      </c>
      <c r="M20" s="12" t="s">
        <v>771</v>
      </c>
      <c r="N20" s="11" t="s">
        <v>428</v>
      </c>
    </row>
    <row r="21" spans="1:14" s="37" customFormat="1" ht="15" x14ac:dyDescent="0.2">
      <c r="A21" s="1" t="s">
        <v>210</v>
      </c>
      <c r="B21" s="5" t="s">
        <v>430</v>
      </c>
      <c r="C21" s="38">
        <v>43211507</v>
      </c>
      <c r="D21" s="11" t="s">
        <v>409</v>
      </c>
      <c r="E21" s="11" t="s">
        <v>368</v>
      </c>
      <c r="F21" s="11" t="s">
        <v>409</v>
      </c>
      <c r="G21" s="5" t="s">
        <v>386</v>
      </c>
      <c r="H21" s="11" t="s">
        <v>10</v>
      </c>
      <c r="I21" s="11">
        <v>1</v>
      </c>
      <c r="J21" s="14">
        <v>339.99</v>
      </c>
      <c r="K21" s="13">
        <v>0.16</v>
      </c>
      <c r="L21" s="12">
        <f>Table1341015[[#This Row],[OEM MSRP / List Price]]*(1-Table1341015[[#This Row],[Contract Discount]])</f>
        <v>285.59159999999997</v>
      </c>
      <c r="M21" s="12" t="s">
        <v>771</v>
      </c>
      <c r="N21" s="11" t="s">
        <v>428</v>
      </c>
    </row>
    <row r="22" spans="1:14" s="37" customFormat="1" ht="15" x14ac:dyDescent="0.2">
      <c r="A22" s="1" t="s">
        <v>211</v>
      </c>
      <c r="B22" s="5" t="s">
        <v>431</v>
      </c>
      <c r="C22" s="38">
        <v>43211507</v>
      </c>
      <c r="D22" s="11" t="s">
        <v>410</v>
      </c>
      <c r="E22" s="11" t="s">
        <v>368</v>
      </c>
      <c r="F22" s="11" t="s">
        <v>410</v>
      </c>
      <c r="G22" s="5" t="s">
        <v>387</v>
      </c>
      <c r="H22" s="11" t="s">
        <v>10</v>
      </c>
      <c r="I22" s="11">
        <v>1</v>
      </c>
      <c r="J22" s="14">
        <v>89.99</v>
      </c>
      <c r="K22" s="13">
        <v>0.16</v>
      </c>
      <c r="L22" s="12">
        <f>Table1341015[[#This Row],[OEM MSRP / List Price]]*(1-Table1341015[[#This Row],[Contract Discount]])</f>
        <v>75.5916</v>
      </c>
      <c r="M22" s="12" t="s">
        <v>771</v>
      </c>
      <c r="N22" s="11" t="s">
        <v>448</v>
      </c>
    </row>
    <row r="23" spans="1:14" s="37" customFormat="1" ht="15" x14ac:dyDescent="0.2">
      <c r="A23" s="1" t="s">
        <v>212</v>
      </c>
      <c r="B23" s="5" t="s">
        <v>431</v>
      </c>
      <c r="C23" s="38">
        <v>43211507</v>
      </c>
      <c r="D23" s="11" t="s">
        <v>411</v>
      </c>
      <c r="E23" s="11" t="s">
        <v>368</v>
      </c>
      <c r="F23" s="11" t="s">
        <v>411</v>
      </c>
      <c r="G23" s="5" t="s">
        <v>388</v>
      </c>
      <c r="H23" s="11" t="s">
        <v>10</v>
      </c>
      <c r="I23" s="11">
        <v>1</v>
      </c>
      <c r="J23" s="14">
        <v>49.99</v>
      </c>
      <c r="K23" s="13">
        <v>0.16</v>
      </c>
      <c r="L23" s="12">
        <f>Table1341015[[#This Row],[OEM MSRP / List Price]]*(1-Table1341015[[#This Row],[Contract Discount]])</f>
        <v>41.991599999999998</v>
      </c>
      <c r="M23" s="12" t="s">
        <v>771</v>
      </c>
      <c r="N23" s="11" t="s">
        <v>448</v>
      </c>
    </row>
    <row r="24" spans="1:14" s="37" customFormat="1" ht="15" x14ac:dyDescent="0.2">
      <c r="A24" s="1" t="s">
        <v>213</v>
      </c>
      <c r="B24" s="5" t="s">
        <v>442</v>
      </c>
      <c r="C24" s="38">
        <v>43211507</v>
      </c>
      <c r="D24" s="11" t="s">
        <v>412</v>
      </c>
      <c r="E24" s="11" t="s">
        <v>368</v>
      </c>
      <c r="F24" s="11" t="s">
        <v>412</v>
      </c>
      <c r="G24" s="5" t="s">
        <v>389</v>
      </c>
      <c r="H24" s="11" t="s">
        <v>10</v>
      </c>
      <c r="I24" s="11">
        <v>1</v>
      </c>
      <c r="J24" s="14">
        <v>74.989999999999995</v>
      </c>
      <c r="K24" s="13">
        <v>0.16</v>
      </c>
      <c r="L24" s="12">
        <f>Table1341015[[#This Row],[OEM MSRP / List Price]]*(1-Table1341015[[#This Row],[Contract Discount]])</f>
        <v>62.991599999999991</v>
      </c>
      <c r="M24" s="12" t="s">
        <v>771</v>
      </c>
      <c r="N24" s="11" t="s">
        <v>448</v>
      </c>
    </row>
    <row r="25" spans="1:14" s="37" customFormat="1" ht="15" x14ac:dyDescent="0.2">
      <c r="A25" s="1" t="s">
        <v>214</v>
      </c>
      <c r="B25" s="5" t="s">
        <v>442</v>
      </c>
      <c r="C25" s="38">
        <v>43211507</v>
      </c>
      <c r="D25" s="11" t="s">
        <v>413</v>
      </c>
      <c r="E25" s="11" t="s">
        <v>368</v>
      </c>
      <c r="F25" s="11" t="s">
        <v>413</v>
      </c>
      <c r="G25" s="5" t="s">
        <v>390</v>
      </c>
      <c r="H25" s="11" t="s">
        <v>10</v>
      </c>
      <c r="I25" s="11">
        <v>1</v>
      </c>
      <c r="J25" s="14">
        <v>59.99</v>
      </c>
      <c r="K25" s="13">
        <v>0.16</v>
      </c>
      <c r="L25" s="12">
        <f>Table1341015[[#This Row],[OEM MSRP / List Price]]*(1-Table1341015[[#This Row],[Contract Discount]])</f>
        <v>50.391599999999997</v>
      </c>
      <c r="M25" s="12" t="s">
        <v>771</v>
      </c>
      <c r="N25" s="11" t="s">
        <v>449</v>
      </c>
    </row>
    <row r="26" spans="1:14" s="37" customFormat="1" ht="15" x14ac:dyDescent="0.2">
      <c r="A26" s="1" t="s">
        <v>215</v>
      </c>
      <c r="B26" s="5" t="s">
        <v>442</v>
      </c>
      <c r="C26" s="38">
        <v>43211507</v>
      </c>
      <c r="D26" s="11" t="s">
        <v>414</v>
      </c>
      <c r="E26" s="11" t="s">
        <v>368</v>
      </c>
      <c r="F26" s="11" t="s">
        <v>414</v>
      </c>
      <c r="G26" s="5" t="s">
        <v>391</v>
      </c>
      <c r="H26" s="11" t="s">
        <v>10</v>
      </c>
      <c r="I26" s="11">
        <v>1</v>
      </c>
      <c r="J26" s="14">
        <v>39.99</v>
      </c>
      <c r="K26" s="13">
        <v>0.16</v>
      </c>
      <c r="L26" s="12">
        <f>Table1341015[[#This Row],[OEM MSRP / List Price]]*(1-Table1341015[[#This Row],[Contract Discount]])</f>
        <v>33.5916</v>
      </c>
      <c r="M26" s="12" t="s">
        <v>771</v>
      </c>
      <c r="N26" s="11" t="s">
        <v>448</v>
      </c>
    </row>
    <row r="27" spans="1:14" s="37" customFormat="1" ht="15" x14ac:dyDescent="0.2">
      <c r="A27" s="1" t="s">
        <v>216</v>
      </c>
      <c r="B27" s="5" t="s">
        <v>442</v>
      </c>
      <c r="C27" s="38">
        <v>43211507</v>
      </c>
      <c r="D27" s="11" t="s">
        <v>415</v>
      </c>
      <c r="E27" s="11" t="s">
        <v>368</v>
      </c>
      <c r="F27" s="11" t="s">
        <v>415</v>
      </c>
      <c r="G27" s="5" t="s">
        <v>392</v>
      </c>
      <c r="H27" s="11" t="s">
        <v>10</v>
      </c>
      <c r="I27" s="11">
        <v>1</v>
      </c>
      <c r="J27" s="14">
        <v>29.99</v>
      </c>
      <c r="K27" s="13">
        <v>0.16</v>
      </c>
      <c r="L27" s="12">
        <f>Table1341015[[#This Row],[OEM MSRP / List Price]]*(1-Table1341015[[#This Row],[Contract Discount]])</f>
        <v>25.191599999999998</v>
      </c>
      <c r="M27" s="12" t="s">
        <v>771</v>
      </c>
      <c r="N27" s="11" t="s">
        <v>450</v>
      </c>
    </row>
    <row r="28" spans="1:14" s="37" customFormat="1" ht="15" x14ac:dyDescent="0.2">
      <c r="A28" s="1" t="s">
        <v>217</v>
      </c>
      <c r="B28" s="5" t="s">
        <v>443</v>
      </c>
      <c r="C28" s="38">
        <v>43211507</v>
      </c>
      <c r="D28" s="11" t="s">
        <v>416</v>
      </c>
      <c r="E28" s="11" t="s">
        <v>368</v>
      </c>
      <c r="F28" s="11" t="s">
        <v>416</v>
      </c>
      <c r="G28" s="5" t="s">
        <v>393</v>
      </c>
      <c r="H28" s="11" t="s">
        <v>10</v>
      </c>
      <c r="I28" s="11">
        <v>1</v>
      </c>
      <c r="J28" s="14">
        <v>49.99</v>
      </c>
      <c r="K28" s="13">
        <v>0.16</v>
      </c>
      <c r="L28" s="12">
        <f>Table1341015[[#This Row],[OEM MSRP / List Price]]*(1-Table1341015[[#This Row],[Contract Discount]])</f>
        <v>41.991599999999998</v>
      </c>
      <c r="M28" s="12" t="s">
        <v>771</v>
      </c>
      <c r="N28" s="11" t="s">
        <v>428</v>
      </c>
    </row>
    <row r="29" spans="1:14" s="37" customFormat="1" ht="15" x14ac:dyDescent="0.2">
      <c r="A29" s="1" t="s">
        <v>218</v>
      </c>
      <c r="B29" s="5" t="s">
        <v>443</v>
      </c>
      <c r="C29" s="38">
        <v>43211507</v>
      </c>
      <c r="D29" s="11" t="s">
        <v>417</v>
      </c>
      <c r="E29" s="11" t="s">
        <v>368</v>
      </c>
      <c r="F29" s="11" t="s">
        <v>417</v>
      </c>
      <c r="G29" s="5" t="s">
        <v>394</v>
      </c>
      <c r="H29" s="11" t="s">
        <v>10</v>
      </c>
      <c r="I29" s="11">
        <v>1</v>
      </c>
      <c r="J29" s="14">
        <v>29.99</v>
      </c>
      <c r="K29" s="13">
        <v>0.16</v>
      </c>
      <c r="L29" s="12">
        <f>Table1341015[[#This Row],[OEM MSRP / List Price]]*(1-Table1341015[[#This Row],[Contract Discount]])</f>
        <v>25.191599999999998</v>
      </c>
      <c r="M29" s="12" t="s">
        <v>771</v>
      </c>
      <c r="N29" s="11" t="s">
        <v>428</v>
      </c>
    </row>
    <row r="30" spans="1:14" s="37" customFormat="1" ht="15" x14ac:dyDescent="0.2">
      <c r="A30" s="1" t="s">
        <v>219</v>
      </c>
      <c r="B30" s="5" t="s">
        <v>443</v>
      </c>
      <c r="C30" s="38">
        <v>43211507</v>
      </c>
      <c r="D30" s="11" t="s">
        <v>418</v>
      </c>
      <c r="E30" s="11" t="s">
        <v>368</v>
      </c>
      <c r="F30" s="11" t="s">
        <v>418</v>
      </c>
      <c r="G30" s="5" t="s">
        <v>395</v>
      </c>
      <c r="H30" s="11" t="s">
        <v>10</v>
      </c>
      <c r="I30" s="11">
        <v>1</v>
      </c>
      <c r="J30" s="14">
        <v>17.989999999999998</v>
      </c>
      <c r="K30" s="13">
        <v>0.16</v>
      </c>
      <c r="L30" s="12">
        <f>Table1341015[[#This Row],[OEM MSRP / List Price]]*(1-Table1341015[[#This Row],[Contract Discount]])</f>
        <v>15.111599999999997</v>
      </c>
      <c r="M30" s="12" t="s">
        <v>771</v>
      </c>
      <c r="N30" s="11" t="s">
        <v>428</v>
      </c>
    </row>
    <row r="31" spans="1:14" s="37" customFormat="1" ht="15" x14ac:dyDescent="0.2">
      <c r="A31" s="1" t="s">
        <v>220</v>
      </c>
      <c r="B31" s="5" t="s">
        <v>443</v>
      </c>
      <c r="C31" s="38">
        <v>43211507</v>
      </c>
      <c r="D31" s="11" t="s">
        <v>419</v>
      </c>
      <c r="E31" s="11" t="s">
        <v>368</v>
      </c>
      <c r="F31" s="11" t="s">
        <v>419</v>
      </c>
      <c r="G31" s="5" t="s">
        <v>396</v>
      </c>
      <c r="H31" s="11" t="s">
        <v>10</v>
      </c>
      <c r="I31" s="11">
        <v>1</v>
      </c>
      <c r="J31" s="14">
        <v>44.99</v>
      </c>
      <c r="K31" s="13">
        <v>0.16</v>
      </c>
      <c r="L31" s="12">
        <f>Table1341015[[#This Row],[OEM MSRP / List Price]]*(1-Table1341015[[#This Row],[Contract Discount]])</f>
        <v>37.791600000000003</v>
      </c>
      <c r="M31" s="12" t="s">
        <v>771</v>
      </c>
      <c r="N31" s="11" t="s">
        <v>428</v>
      </c>
    </row>
    <row r="32" spans="1:14" s="37" customFormat="1" ht="30" x14ac:dyDescent="0.2">
      <c r="A32" s="1" t="s">
        <v>221</v>
      </c>
      <c r="B32" s="5" t="s">
        <v>429</v>
      </c>
      <c r="C32" s="38">
        <v>43211507</v>
      </c>
      <c r="D32" s="11" t="s">
        <v>420</v>
      </c>
      <c r="E32" s="11" t="s">
        <v>368</v>
      </c>
      <c r="F32" s="11" t="s">
        <v>420</v>
      </c>
      <c r="G32" s="5" t="s">
        <v>397</v>
      </c>
      <c r="H32" s="11" t="s">
        <v>10</v>
      </c>
      <c r="I32" s="11">
        <v>1</v>
      </c>
      <c r="J32" s="14">
        <v>49.99</v>
      </c>
      <c r="K32" s="13">
        <v>0.16</v>
      </c>
      <c r="L32" s="12">
        <f>Table1341015[[#This Row],[OEM MSRP / List Price]]*(1-Table1341015[[#This Row],[Contract Discount]])</f>
        <v>41.991599999999998</v>
      </c>
      <c r="M32" s="12" t="s">
        <v>771</v>
      </c>
      <c r="N32" s="11" t="s">
        <v>451</v>
      </c>
    </row>
    <row r="33" spans="1:14" s="37" customFormat="1" ht="15" x14ac:dyDescent="0.2">
      <c r="A33" s="1" t="s">
        <v>222</v>
      </c>
      <c r="B33" s="5" t="s">
        <v>429</v>
      </c>
      <c r="C33" s="38">
        <v>43211507</v>
      </c>
      <c r="D33" s="11" t="s">
        <v>421</v>
      </c>
      <c r="E33" s="11" t="s">
        <v>368</v>
      </c>
      <c r="F33" s="11" t="s">
        <v>421</v>
      </c>
      <c r="G33" s="5" t="s">
        <v>398</v>
      </c>
      <c r="H33" s="11" t="s">
        <v>10</v>
      </c>
      <c r="I33" s="11">
        <v>1</v>
      </c>
      <c r="J33" s="14">
        <v>49.99</v>
      </c>
      <c r="K33" s="13">
        <v>0.16</v>
      </c>
      <c r="L33" s="12">
        <f>Table1341015[[#This Row],[OEM MSRP / List Price]]*(1-Table1341015[[#This Row],[Contract Discount]])</f>
        <v>41.991599999999998</v>
      </c>
      <c r="M33" s="12" t="s">
        <v>771</v>
      </c>
      <c r="N33" s="11" t="s">
        <v>452</v>
      </c>
    </row>
    <row r="34" spans="1:14" s="37" customFormat="1" ht="15" x14ac:dyDescent="0.2">
      <c r="A34" s="1" t="s">
        <v>223</v>
      </c>
      <c r="B34" s="5" t="s">
        <v>429</v>
      </c>
      <c r="C34" s="38">
        <v>43211507</v>
      </c>
      <c r="D34" s="11" t="s">
        <v>422</v>
      </c>
      <c r="E34" s="11" t="s">
        <v>368</v>
      </c>
      <c r="F34" s="11" t="s">
        <v>422</v>
      </c>
      <c r="G34" s="5" t="s">
        <v>399</v>
      </c>
      <c r="H34" s="11" t="s">
        <v>10</v>
      </c>
      <c r="I34" s="11">
        <v>1</v>
      </c>
      <c r="J34" s="14">
        <v>76.989999999999995</v>
      </c>
      <c r="K34" s="13">
        <v>0.16</v>
      </c>
      <c r="L34" s="12">
        <f>Table1341015[[#This Row],[OEM MSRP / List Price]]*(1-Table1341015[[#This Row],[Contract Discount]])</f>
        <v>64.671599999999998</v>
      </c>
      <c r="M34" s="12" t="s">
        <v>771</v>
      </c>
      <c r="N34" s="11" t="s">
        <v>428</v>
      </c>
    </row>
    <row r="35" spans="1:14" s="37" customFormat="1" ht="15" x14ac:dyDescent="0.2">
      <c r="A35" s="1" t="s">
        <v>224</v>
      </c>
      <c r="B35" s="5" t="s">
        <v>444</v>
      </c>
      <c r="C35" s="38">
        <v>43211507</v>
      </c>
      <c r="D35" s="11" t="s">
        <v>423</v>
      </c>
      <c r="E35" s="11" t="s">
        <v>368</v>
      </c>
      <c r="F35" s="11" t="s">
        <v>423</v>
      </c>
      <c r="G35" s="5" t="s">
        <v>400</v>
      </c>
      <c r="H35" s="11" t="s">
        <v>10</v>
      </c>
      <c r="I35" s="11">
        <v>1</v>
      </c>
      <c r="J35" s="14">
        <v>19.989999999999998</v>
      </c>
      <c r="K35" s="13">
        <v>0.16</v>
      </c>
      <c r="L35" s="12">
        <f>Table1341015[[#This Row],[OEM MSRP / List Price]]*(1-Table1341015[[#This Row],[Contract Discount]])</f>
        <v>16.791599999999999</v>
      </c>
      <c r="M35" s="12" t="s">
        <v>771</v>
      </c>
      <c r="N35" s="11" t="s">
        <v>428</v>
      </c>
    </row>
    <row r="36" spans="1:14" s="37" customFormat="1" ht="15" x14ac:dyDescent="0.2">
      <c r="A36" s="1" t="s">
        <v>225</v>
      </c>
      <c r="B36" s="5" t="s">
        <v>445</v>
      </c>
      <c r="C36" s="38">
        <v>43211507</v>
      </c>
      <c r="D36" s="11" t="s">
        <v>424</v>
      </c>
      <c r="E36" s="11" t="s">
        <v>368</v>
      </c>
      <c r="F36" s="11" t="s">
        <v>424</v>
      </c>
      <c r="G36" s="5" t="s">
        <v>401</v>
      </c>
      <c r="H36" s="11" t="s">
        <v>10</v>
      </c>
      <c r="I36" s="11">
        <v>1</v>
      </c>
      <c r="J36" s="14">
        <v>14.99</v>
      </c>
      <c r="K36" s="13">
        <v>0.16</v>
      </c>
      <c r="L36" s="12">
        <f>Table1341015[[#This Row],[OEM MSRP / List Price]]*(1-Table1341015[[#This Row],[Contract Discount]])</f>
        <v>12.5916</v>
      </c>
      <c r="M36" s="12" t="s">
        <v>771</v>
      </c>
      <c r="N36" s="11" t="s">
        <v>428</v>
      </c>
    </row>
    <row r="37" spans="1:14" s="37" customFormat="1" ht="30" x14ac:dyDescent="0.2">
      <c r="A37" s="1" t="s">
        <v>226</v>
      </c>
      <c r="B37" s="5" t="s">
        <v>446</v>
      </c>
      <c r="C37" s="38">
        <v>43211507</v>
      </c>
      <c r="D37" s="11" t="s">
        <v>425</v>
      </c>
      <c r="E37" s="11" t="s">
        <v>368</v>
      </c>
      <c r="F37" s="11" t="s">
        <v>425</v>
      </c>
      <c r="G37" s="5" t="s">
        <v>402</v>
      </c>
      <c r="H37" s="11" t="s">
        <v>10</v>
      </c>
      <c r="I37" s="11">
        <v>1</v>
      </c>
      <c r="J37" s="14">
        <v>29.99</v>
      </c>
      <c r="K37" s="13">
        <v>0.16</v>
      </c>
      <c r="L37" s="12">
        <f>Table1341015[[#This Row],[OEM MSRP / List Price]]*(1-Table1341015[[#This Row],[Contract Discount]])</f>
        <v>25.191599999999998</v>
      </c>
      <c r="M37" s="12" t="s">
        <v>771</v>
      </c>
      <c r="N37" s="11" t="s">
        <v>428</v>
      </c>
    </row>
    <row r="38" spans="1:14" s="37" customFormat="1" ht="15" x14ac:dyDescent="0.2">
      <c r="A38" s="1" t="s">
        <v>227</v>
      </c>
      <c r="B38" s="5" t="s">
        <v>545</v>
      </c>
      <c r="C38" s="38">
        <v>43211507</v>
      </c>
      <c r="D38" s="11" t="s">
        <v>426</v>
      </c>
      <c r="E38" s="11" t="s">
        <v>368</v>
      </c>
      <c r="F38" s="11" t="s">
        <v>426</v>
      </c>
      <c r="G38" s="5" t="s">
        <v>403</v>
      </c>
      <c r="H38" s="11" t="s">
        <v>10</v>
      </c>
      <c r="I38" s="11">
        <v>1</v>
      </c>
      <c r="J38" s="14">
        <v>44.99</v>
      </c>
      <c r="K38" s="13">
        <v>0.16</v>
      </c>
      <c r="L38" s="12">
        <f>Table1341015[[#This Row],[OEM MSRP / List Price]]*(1-Table1341015[[#This Row],[Contract Discount]])</f>
        <v>37.791600000000003</v>
      </c>
      <c r="M38" s="12" t="s">
        <v>771</v>
      </c>
      <c r="N38" s="11" t="s">
        <v>428</v>
      </c>
    </row>
    <row r="39" spans="1:14" s="37" customFormat="1" ht="15" x14ac:dyDescent="0.2">
      <c r="A39" s="1" t="s">
        <v>228</v>
      </c>
      <c r="B39" s="5" t="s">
        <v>447</v>
      </c>
      <c r="C39" s="38">
        <v>43211507</v>
      </c>
      <c r="D39" s="11" t="s">
        <v>427</v>
      </c>
      <c r="E39" s="11" t="s">
        <v>368</v>
      </c>
      <c r="F39" s="11" t="s">
        <v>427</v>
      </c>
      <c r="G39" s="5" t="s">
        <v>404</v>
      </c>
      <c r="H39" s="11" t="s">
        <v>10</v>
      </c>
      <c r="I39" s="11">
        <v>1</v>
      </c>
      <c r="J39" s="14">
        <v>49.99</v>
      </c>
      <c r="K39" s="13">
        <v>0.16</v>
      </c>
      <c r="L39" s="12">
        <f>Table1341015[[#This Row],[OEM MSRP / List Price]]*(1-Table1341015[[#This Row],[Contract Discount]])</f>
        <v>41.991599999999998</v>
      </c>
      <c r="M39" s="12" t="s">
        <v>771</v>
      </c>
      <c r="N39" s="11" t="s">
        <v>428</v>
      </c>
    </row>
    <row r="40" spans="1:14" s="10" customFormat="1" ht="20.25" x14ac:dyDescent="0.25">
      <c r="A40" s="55" t="s">
        <v>203</v>
      </c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</row>
    <row r="41" spans="1:14" ht="65.25" customHeight="1" x14ac:dyDescent="0.2">
      <c r="A41" s="2" t="s">
        <v>7</v>
      </c>
      <c r="B41" s="3" t="s">
        <v>8</v>
      </c>
      <c r="C41" s="3" t="s">
        <v>6</v>
      </c>
      <c r="D41" s="3" t="s">
        <v>4</v>
      </c>
      <c r="E41" s="3" t="s">
        <v>5</v>
      </c>
      <c r="F41" s="3" t="s">
        <v>3</v>
      </c>
      <c r="G41" s="3" t="s">
        <v>0</v>
      </c>
      <c r="H41" s="3" t="s">
        <v>1</v>
      </c>
      <c r="I41" s="3" t="s">
        <v>11</v>
      </c>
      <c r="J41" s="4" t="s">
        <v>21</v>
      </c>
      <c r="K41" s="4" t="s">
        <v>2</v>
      </c>
      <c r="L41" s="4" t="s">
        <v>9</v>
      </c>
      <c r="M41" s="18" t="s">
        <v>24</v>
      </c>
      <c r="N41" s="16" t="s">
        <v>23</v>
      </c>
    </row>
    <row r="42" spans="1:14" ht="30" x14ac:dyDescent="0.2">
      <c r="A42" s="1" t="s">
        <v>229</v>
      </c>
      <c r="B42" s="5" t="s">
        <v>796</v>
      </c>
      <c r="C42" s="38">
        <v>43211507</v>
      </c>
      <c r="D42" s="11" t="s">
        <v>547</v>
      </c>
      <c r="E42" s="11" t="s">
        <v>368</v>
      </c>
      <c r="F42" s="11" t="s">
        <v>547</v>
      </c>
      <c r="G42" s="5" t="s">
        <v>782</v>
      </c>
      <c r="H42" s="11" t="s">
        <v>10</v>
      </c>
      <c r="I42" s="11">
        <v>1</v>
      </c>
      <c r="J42" s="14">
        <v>79</v>
      </c>
      <c r="K42" s="13">
        <v>0.16</v>
      </c>
      <c r="L42" s="12">
        <v>66.36</v>
      </c>
      <c r="M42" s="12" t="s">
        <v>772</v>
      </c>
      <c r="N42" s="11" t="s">
        <v>754</v>
      </c>
    </row>
    <row r="43" spans="1:14" ht="30" x14ac:dyDescent="0.2">
      <c r="A43" s="1" t="s">
        <v>230</v>
      </c>
      <c r="B43" s="5" t="s">
        <v>797</v>
      </c>
      <c r="C43" s="38">
        <v>43211507</v>
      </c>
      <c r="D43" s="11" t="s">
        <v>432</v>
      </c>
      <c r="E43" s="11" t="s">
        <v>368</v>
      </c>
      <c r="F43" s="11" t="s">
        <v>432</v>
      </c>
      <c r="G43" s="5" t="s">
        <v>783</v>
      </c>
      <c r="H43" s="11" t="s">
        <v>10</v>
      </c>
      <c r="I43" s="11">
        <v>1</v>
      </c>
      <c r="J43" s="14">
        <v>209</v>
      </c>
      <c r="K43" s="13">
        <v>0.16</v>
      </c>
      <c r="L43" s="12">
        <v>175.56</v>
      </c>
      <c r="M43" s="12" t="s">
        <v>772</v>
      </c>
      <c r="N43" s="11" t="s">
        <v>754</v>
      </c>
    </row>
    <row r="44" spans="1:14" ht="30" x14ac:dyDescent="0.2">
      <c r="A44" s="1" t="s">
        <v>231</v>
      </c>
      <c r="B44" s="5" t="s">
        <v>628</v>
      </c>
      <c r="C44" s="38">
        <v>43211507</v>
      </c>
      <c r="D44" s="11" t="s">
        <v>433</v>
      </c>
      <c r="E44" s="11" t="s">
        <v>368</v>
      </c>
      <c r="F44" s="11" t="s">
        <v>433</v>
      </c>
      <c r="G44" s="5" t="s">
        <v>456</v>
      </c>
      <c r="H44" s="11" t="s">
        <v>10</v>
      </c>
      <c r="I44" s="11">
        <v>1</v>
      </c>
      <c r="J44" s="14">
        <v>109</v>
      </c>
      <c r="K44" s="13">
        <v>0.16</v>
      </c>
      <c r="L44" s="12">
        <v>91.56</v>
      </c>
      <c r="M44" s="12" t="s">
        <v>772</v>
      </c>
      <c r="N44" s="11" t="s">
        <v>754</v>
      </c>
    </row>
    <row r="45" spans="1:14" ht="30" x14ac:dyDescent="0.2">
      <c r="A45" s="1" t="s">
        <v>232</v>
      </c>
      <c r="B45" s="5" t="s">
        <v>626</v>
      </c>
      <c r="C45" s="38">
        <v>43211507</v>
      </c>
      <c r="D45" s="11" t="s">
        <v>434</v>
      </c>
      <c r="E45" s="11" t="s">
        <v>368</v>
      </c>
      <c r="F45" s="11" t="s">
        <v>434</v>
      </c>
      <c r="G45" s="5" t="s">
        <v>458</v>
      </c>
      <c r="H45" s="11" t="s">
        <v>10</v>
      </c>
      <c r="I45" s="11">
        <v>1</v>
      </c>
      <c r="J45" s="14">
        <v>149</v>
      </c>
      <c r="K45" s="13">
        <v>0.16</v>
      </c>
      <c r="L45" s="12">
        <v>125.16</v>
      </c>
      <c r="M45" s="12" t="s">
        <v>772</v>
      </c>
      <c r="N45" s="11" t="s">
        <v>754</v>
      </c>
    </row>
    <row r="46" spans="1:14" ht="30" x14ac:dyDescent="0.2">
      <c r="A46" s="1" t="s">
        <v>233</v>
      </c>
      <c r="B46" s="5" t="s">
        <v>627</v>
      </c>
      <c r="C46" s="38">
        <v>43211507</v>
      </c>
      <c r="D46" s="11" t="s">
        <v>435</v>
      </c>
      <c r="E46" s="11" t="s">
        <v>368</v>
      </c>
      <c r="F46" s="11" t="s">
        <v>435</v>
      </c>
      <c r="G46" s="5" t="s">
        <v>459</v>
      </c>
      <c r="H46" s="11" t="s">
        <v>10</v>
      </c>
      <c r="I46" s="11">
        <v>1</v>
      </c>
      <c r="J46" s="14">
        <v>179</v>
      </c>
      <c r="K46" s="13">
        <v>0.16</v>
      </c>
      <c r="L46" s="12">
        <v>150.36000000000001</v>
      </c>
      <c r="M46" s="12" t="s">
        <v>772</v>
      </c>
      <c r="N46" s="11" t="s">
        <v>754</v>
      </c>
    </row>
    <row r="47" spans="1:14" ht="15" x14ac:dyDescent="0.2">
      <c r="A47" s="1" t="s">
        <v>234</v>
      </c>
      <c r="B47" s="5" t="s">
        <v>790</v>
      </c>
      <c r="C47" s="38">
        <v>43211507</v>
      </c>
      <c r="D47" s="11" t="s">
        <v>731</v>
      </c>
      <c r="E47" s="11" t="s">
        <v>368</v>
      </c>
      <c r="F47" s="11" t="s">
        <v>731</v>
      </c>
      <c r="G47" s="5" t="s">
        <v>732</v>
      </c>
      <c r="H47" s="11" t="s">
        <v>10</v>
      </c>
      <c r="I47" s="11">
        <v>1</v>
      </c>
      <c r="J47" s="47">
        <v>19</v>
      </c>
      <c r="K47" s="40">
        <v>0.16</v>
      </c>
      <c r="L47" s="39">
        <v>15.96</v>
      </c>
      <c r="M47" s="12" t="s">
        <v>772</v>
      </c>
      <c r="N47" s="11" t="s">
        <v>726</v>
      </c>
    </row>
    <row r="48" spans="1:14" ht="15" x14ac:dyDescent="0.2">
      <c r="A48" s="1" t="s">
        <v>235</v>
      </c>
      <c r="B48" s="5" t="s">
        <v>791</v>
      </c>
      <c r="C48" s="38">
        <v>43211507</v>
      </c>
      <c r="D48" s="11" t="s">
        <v>733</v>
      </c>
      <c r="E48" s="11" t="s">
        <v>368</v>
      </c>
      <c r="F48" s="11" t="s">
        <v>733</v>
      </c>
      <c r="G48" s="5" t="s">
        <v>734</v>
      </c>
      <c r="H48" s="11" t="s">
        <v>10</v>
      </c>
      <c r="I48" s="11">
        <v>1</v>
      </c>
      <c r="J48" s="47">
        <v>59</v>
      </c>
      <c r="K48" s="40">
        <v>0.16</v>
      </c>
      <c r="L48" s="39">
        <v>49.56</v>
      </c>
      <c r="M48" s="12" t="s">
        <v>772</v>
      </c>
      <c r="N48" s="11" t="s">
        <v>726</v>
      </c>
    </row>
    <row r="49" spans="1:14" ht="15" x14ac:dyDescent="0.2">
      <c r="A49" s="1" t="s">
        <v>236</v>
      </c>
      <c r="B49" s="5" t="s">
        <v>795</v>
      </c>
      <c r="C49" s="38">
        <v>43211507</v>
      </c>
      <c r="D49" s="11" t="s">
        <v>724</v>
      </c>
      <c r="E49" s="11" t="s">
        <v>368</v>
      </c>
      <c r="F49" s="11" t="s">
        <v>724</v>
      </c>
      <c r="G49" s="5" t="s">
        <v>725</v>
      </c>
      <c r="H49" s="11" t="s">
        <v>10</v>
      </c>
      <c r="I49" s="11">
        <v>1</v>
      </c>
      <c r="J49" s="14">
        <v>89</v>
      </c>
      <c r="K49" s="13">
        <v>0.16</v>
      </c>
      <c r="L49" s="12">
        <v>74.760000000000005</v>
      </c>
      <c r="M49" s="12" t="s">
        <v>772</v>
      </c>
      <c r="N49" s="11" t="s">
        <v>726</v>
      </c>
    </row>
    <row r="50" spans="1:14" ht="15" x14ac:dyDescent="0.2">
      <c r="A50" s="1" t="s">
        <v>237</v>
      </c>
      <c r="B50" s="5" t="s">
        <v>793</v>
      </c>
      <c r="C50" s="38">
        <v>43211507</v>
      </c>
      <c r="D50" s="11" t="s">
        <v>727</v>
      </c>
      <c r="E50" s="11" t="s">
        <v>368</v>
      </c>
      <c r="F50" s="11" t="s">
        <v>727</v>
      </c>
      <c r="G50" s="5" t="s">
        <v>728</v>
      </c>
      <c r="H50" s="11" t="s">
        <v>10</v>
      </c>
      <c r="I50" s="11">
        <v>1</v>
      </c>
      <c r="J50" s="14">
        <v>49</v>
      </c>
      <c r="K50" s="13">
        <v>0.16</v>
      </c>
      <c r="L50" s="12">
        <v>41.16</v>
      </c>
      <c r="M50" s="12" t="s">
        <v>772</v>
      </c>
      <c r="N50" s="11" t="s">
        <v>726</v>
      </c>
    </row>
    <row r="51" spans="1:14" ht="15" x14ac:dyDescent="0.2">
      <c r="A51" s="1" t="s">
        <v>238</v>
      </c>
      <c r="B51" s="5" t="s">
        <v>794</v>
      </c>
      <c r="C51" s="38">
        <v>43211507</v>
      </c>
      <c r="D51" s="11" t="s">
        <v>729</v>
      </c>
      <c r="E51" s="11" t="s">
        <v>368</v>
      </c>
      <c r="F51" s="11" t="s">
        <v>729</v>
      </c>
      <c r="G51" s="5" t="s">
        <v>730</v>
      </c>
      <c r="H51" s="11" t="s">
        <v>10</v>
      </c>
      <c r="I51" s="11">
        <v>1</v>
      </c>
      <c r="J51" s="47">
        <v>69</v>
      </c>
      <c r="K51" s="40">
        <v>0.16</v>
      </c>
      <c r="L51" s="39">
        <v>57.96</v>
      </c>
      <c r="M51" s="12" t="s">
        <v>772</v>
      </c>
      <c r="N51" s="11" t="s">
        <v>726</v>
      </c>
    </row>
    <row r="52" spans="1:14" ht="15" x14ac:dyDescent="0.2">
      <c r="A52" s="1" t="s">
        <v>239</v>
      </c>
      <c r="B52" s="5" t="s">
        <v>792</v>
      </c>
      <c r="C52" s="11">
        <v>43211507</v>
      </c>
      <c r="D52" s="11" t="s">
        <v>735</v>
      </c>
      <c r="E52" s="11" t="s">
        <v>368</v>
      </c>
      <c r="F52" s="11" t="s">
        <v>735</v>
      </c>
      <c r="G52" s="5" t="s">
        <v>736</v>
      </c>
      <c r="H52" s="11" t="s">
        <v>10</v>
      </c>
      <c r="I52" s="11">
        <v>1</v>
      </c>
      <c r="J52" s="47">
        <v>49</v>
      </c>
      <c r="K52" s="40">
        <v>0.16</v>
      </c>
      <c r="L52" s="39">
        <v>41.16</v>
      </c>
      <c r="M52" s="12" t="s">
        <v>772</v>
      </c>
      <c r="N52" s="11" t="s">
        <v>726</v>
      </c>
    </row>
    <row r="53" spans="1:14" ht="15" x14ac:dyDescent="0.2">
      <c r="A53" s="1" t="s">
        <v>240</v>
      </c>
      <c r="B53" s="5" t="s">
        <v>792</v>
      </c>
      <c r="C53" s="11">
        <v>43211507</v>
      </c>
      <c r="D53" s="11" t="s">
        <v>737</v>
      </c>
      <c r="E53" s="11" t="s">
        <v>368</v>
      </c>
      <c r="F53" s="11" t="s">
        <v>737</v>
      </c>
      <c r="G53" s="5" t="s">
        <v>738</v>
      </c>
      <c r="H53" s="11" t="s">
        <v>10</v>
      </c>
      <c r="I53" s="11">
        <v>1</v>
      </c>
      <c r="J53" s="47">
        <v>29</v>
      </c>
      <c r="K53" s="40">
        <v>0.16</v>
      </c>
      <c r="L53" s="39">
        <v>24.36</v>
      </c>
      <c r="M53" s="12" t="s">
        <v>772</v>
      </c>
      <c r="N53" s="11" t="s">
        <v>726</v>
      </c>
    </row>
    <row r="54" spans="1:14" ht="15" x14ac:dyDescent="0.2">
      <c r="A54" s="1" t="s">
        <v>751</v>
      </c>
      <c r="B54" s="5" t="s">
        <v>793</v>
      </c>
      <c r="C54" s="11">
        <v>43211507</v>
      </c>
      <c r="D54" s="11" t="s">
        <v>739</v>
      </c>
      <c r="E54" s="11" t="s">
        <v>368</v>
      </c>
      <c r="F54" s="11" t="s">
        <v>739</v>
      </c>
      <c r="G54" s="5" t="s">
        <v>740</v>
      </c>
      <c r="H54" s="11" t="s">
        <v>10</v>
      </c>
      <c r="I54" s="11">
        <v>1</v>
      </c>
      <c r="J54" s="47">
        <v>29</v>
      </c>
      <c r="K54" s="40">
        <v>0.16</v>
      </c>
      <c r="L54" s="39">
        <v>24.36</v>
      </c>
      <c r="M54" s="12" t="s">
        <v>772</v>
      </c>
      <c r="N54" s="11" t="s">
        <v>726</v>
      </c>
    </row>
    <row r="55" spans="1:14" s="37" customFormat="1" ht="15" x14ac:dyDescent="0.2">
      <c r="A55" s="1" t="s">
        <v>752</v>
      </c>
      <c r="B55" s="5" t="s">
        <v>794</v>
      </c>
      <c r="C55" s="38">
        <v>43211507</v>
      </c>
      <c r="D55" s="11" t="s">
        <v>714</v>
      </c>
      <c r="E55" s="11" t="s">
        <v>368</v>
      </c>
      <c r="F55" s="11" t="s">
        <v>714</v>
      </c>
      <c r="G55" s="5" t="s">
        <v>741</v>
      </c>
      <c r="H55" s="11" t="s">
        <v>10</v>
      </c>
      <c r="I55" s="11">
        <v>1</v>
      </c>
      <c r="J55" s="47">
        <v>39</v>
      </c>
      <c r="K55" s="40">
        <v>0.16</v>
      </c>
      <c r="L55" s="39">
        <v>32.76</v>
      </c>
      <c r="M55" s="12" t="s">
        <v>772</v>
      </c>
      <c r="N55" s="11" t="s">
        <v>726</v>
      </c>
    </row>
    <row r="56" spans="1:14" s="37" customFormat="1" ht="15" x14ac:dyDescent="0.2">
      <c r="A56" s="1" t="s">
        <v>753</v>
      </c>
      <c r="B56" s="5" t="s">
        <v>795</v>
      </c>
      <c r="C56" s="38">
        <v>43211507</v>
      </c>
      <c r="D56" s="11" t="s">
        <v>715</v>
      </c>
      <c r="E56" s="11" t="s">
        <v>368</v>
      </c>
      <c r="F56" s="11" t="s">
        <v>715</v>
      </c>
      <c r="G56" s="5" t="s">
        <v>742</v>
      </c>
      <c r="H56" s="11" t="s">
        <v>10</v>
      </c>
      <c r="I56" s="11">
        <v>1</v>
      </c>
      <c r="J56" s="47">
        <v>69</v>
      </c>
      <c r="K56" s="40">
        <v>0.16</v>
      </c>
      <c r="L56" s="39">
        <v>57.96</v>
      </c>
      <c r="M56" s="12" t="s">
        <v>772</v>
      </c>
      <c r="N56" s="11" t="s">
        <v>726</v>
      </c>
    </row>
    <row r="57" spans="1:14" s="10" customFormat="1" ht="20.25" x14ac:dyDescent="0.25">
      <c r="A57" s="54" t="s">
        <v>46</v>
      </c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</row>
    <row r="58" spans="1:14" ht="65.25" customHeight="1" x14ac:dyDescent="0.2">
      <c r="A58" s="2" t="s">
        <v>7</v>
      </c>
      <c r="B58" s="3" t="s">
        <v>8</v>
      </c>
      <c r="C58" s="3" t="s">
        <v>6</v>
      </c>
      <c r="D58" s="3" t="s">
        <v>3</v>
      </c>
      <c r="E58" s="3" t="s">
        <v>1</v>
      </c>
      <c r="F58" s="3" t="s">
        <v>11</v>
      </c>
      <c r="G58" s="4" t="s">
        <v>22</v>
      </c>
      <c r="H58" s="4" t="s">
        <v>2</v>
      </c>
      <c r="I58" s="4" t="s">
        <v>9</v>
      </c>
      <c r="J58" s="53"/>
      <c r="K58" s="53"/>
      <c r="L58" s="53"/>
      <c r="M58" s="53"/>
      <c r="N58" s="53"/>
    </row>
    <row r="59" spans="1:14" ht="15" x14ac:dyDescent="0.2">
      <c r="A59" s="1" t="s">
        <v>85</v>
      </c>
      <c r="B59" s="5" t="s">
        <v>14</v>
      </c>
      <c r="C59" s="15">
        <v>81110000</v>
      </c>
      <c r="D59" s="11" t="s">
        <v>467</v>
      </c>
      <c r="E59" s="11" t="s">
        <v>10</v>
      </c>
      <c r="F59" s="11">
        <v>1</v>
      </c>
      <c r="G59" s="14">
        <v>70</v>
      </c>
      <c r="H59" s="13">
        <v>0.4</v>
      </c>
      <c r="I59" s="12">
        <f>Table13451116[[#This Row],[Contractor''s Standard Hourly Rate]]*(1-Table13451116[[#This Row],[Contract Discount]])</f>
        <v>42</v>
      </c>
      <c r="J59" s="53"/>
      <c r="K59" s="53"/>
      <c r="L59" s="53"/>
      <c r="M59" s="53"/>
      <c r="N59" s="53"/>
    </row>
    <row r="60" spans="1:14" ht="60" x14ac:dyDescent="0.2">
      <c r="A60" s="1" t="s">
        <v>86</v>
      </c>
      <c r="B60" s="5" t="s">
        <v>15</v>
      </c>
      <c r="C60" s="15">
        <v>81110000</v>
      </c>
      <c r="D60" s="11" t="s">
        <v>468</v>
      </c>
      <c r="E60" s="11" t="s">
        <v>10</v>
      </c>
      <c r="F60" s="11">
        <v>1</v>
      </c>
      <c r="G60" s="14">
        <v>15</v>
      </c>
      <c r="H60" s="13">
        <v>0.4</v>
      </c>
      <c r="I60" s="12">
        <f>Table13451116[[#This Row],[Contractor''s Standard Hourly Rate]]*(1-Table13451116[[#This Row],[Contract Discount]])</f>
        <v>9</v>
      </c>
      <c r="J60" s="53"/>
      <c r="K60" s="53"/>
      <c r="L60" s="53"/>
      <c r="M60" s="53"/>
      <c r="N60" s="53"/>
    </row>
    <row r="61" spans="1:14" ht="45" x14ac:dyDescent="0.2">
      <c r="A61" s="1" t="s">
        <v>87</v>
      </c>
      <c r="B61" s="6" t="s">
        <v>16</v>
      </c>
      <c r="C61" s="15">
        <v>81110000</v>
      </c>
      <c r="D61" s="11" t="s">
        <v>469</v>
      </c>
      <c r="E61" s="11" t="s">
        <v>10</v>
      </c>
      <c r="F61" s="11">
        <v>1</v>
      </c>
      <c r="G61" s="14">
        <v>0</v>
      </c>
      <c r="H61" s="13">
        <v>0.4</v>
      </c>
      <c r="I61" s="12">
        <f>Table13451116[[#This Row],[Contractor''s Standard Hourly Rate]]*(1-Table13451116[[#This Row],[Contract Discount]])</f>
        <v>0</v>
      </c>
      <c r="J61" s="53"/>
      <c r="K61" s="53"/>
      <c r="L61" s="53"/>
      <c r="M61" s="53"/>
      <c r="N61" s="53"/>
    </row>
    <row r="62" spans="1:14" ht="30" x14ac:dyDescent="0.2">
      <c r="A62" s="1" t="s">
        <v>88</v>
      </c>
      <c r="B62" s="5" t="s">
        <v>17</v>
      </c>
      <c r="C62" s="15">
        <v>81110000</v>
      </c>
      <c r="D62" s="11" t="s">
        <v>470</v>
      </c>
      <c r="E62" s="11" t="s">
        <v>10</v>
      </c>
      <c r="F62" s="11">
        <v>1</v>
      </c>
      <c r="G62" s="14">
        <v>55</v>
      </c>
      <c r="H62" s="13">
        <v>0.4</v>
      </c>
      <c r="I62" s="12">
        <f>Table13451116[[#This Row],[Contractor''s Standard Hourly Rate]]*(1-Table13451116[[#This Row],[Contract Discount]])</f>
        <v>33</v>
      </c>
      <c r="J62" s="53"/>
      <c r="K62" s="53"/>
      <c r="L62" s="53"/>
      <c r="M62" s="53"/>
      <c r="N62" s="53"/>
    </row>
    <row r="63" spans="1:14" ht="30" x14ac:dyDescent="0.2">
      <c r="A63" s="1" t="s">
        <v>89</v>
      </c>
      <c r="B63" s="5" t="s">
        <v>18</v>
      </c>
      <c r="C63" s="15">
        <v>81110000</v>
      </c>
      <c r="D63" s="11" t="s">
        <v>471</v>
      </c>
      <c r="E63" s="11" t="s">
        <v>10</v>
      </c>
      <c r="F63" s="11">
        <v>1</v>
      </c>
      <c r="G63" s="14">
        <v>0</v>
      </c>
      <c r="H63" s="13">
        <v>0.4</v>
      </c>
      <c r="I63" s="12">
        <f>Table13451116[[#This Row],[Contractor''s Standard Hourly Rate]]*(1-Table13451116[[#This Row],[Contract Discount]])</f>
        <v>0</v>
      </c>
      <c r="J63" s="53"/>
      <c r="K63" s="53"/>
      <c r="L63" s="53"/>
      <c r="M63" s="53"/>
      <c r="N63" s="53"/>
    </row>
    <row r="64" spans="1:14" ht="30" x14ac:dyDescent="0.2">
      <c r="A64" s="1" t="s">
        <v>90</v>
      </c>
      <c r="B64" s="5" t="s">
        <v>19</v>
      </c>
      <c r="C64" s="15">
        <v>81110000</v>
      </c>
      <c r="D64" s="11" t="s">
        <v>472</v>
      </c>
      <c r="E64" s="11" t="s">
        <v>10</v>
      </c>
      <c r="F64" s="11">
        <v>1</v>
      </c>
      <c r="G64" s="14">
        <v>70</v>
      </c>
      <c r="H64" s="13">
        <v>0.4</v>
      </c>
      <c r="I64" s="12">
        <f>Table13451116[[#This Row],[Contractor''s Standard Hourly Rate]]*(1-Table13451116[[#This Row],[Contract Discount]])</f>
        <v>42</v>
      </c>
      <c r="J64" s="53"/>
      <c r="K64" s="53"/>
      <c r="L64" s="53"/>
      <c r="M64" s="53"/>
      <c r="N64" s="53"/>
    </row>
    <row r="65" spans="1:14" ht="30" x14ac:dyDescent="0.2">
      <c r="A65" s="1" t="s">
        <v>91</v>
      </c>
      <c r="B65" s="5" t="s">
        <v>20</v>
      </c>
      <c r="C65" s="15">
        <v>81110000</v>
      </c>
      <c r="D65" s="11" t="s">
        <v>473</v>
      </c>
      <c r="E65" s="11" t="s">
        <v>10</v>
      </c>
      <c r="F65" s="11">
        <v>1</v>
      </c>
      <c r="G65" s="14">
        <v>140</v>
      </c>
      <c r="H65" s="13">
        <v>0.4</v>
      </c>
      <c r="I65" s="12">
        <f>Table13451116[[#This Row],[Contractor''s Standard Hourly Rate]]*(1-Table13451116[[#This Row],[Contract Discount]])</f>
        <v>84</v>
      </c>
      <c r="J65" s="53"/>
      <c r="K65" s="53"/>
      <c r="L65" s="53"/>
      <c r="M65" s="53"/>
      <c r="N65" s="53"/>
    </row>
    <row r="66" spans="1:14" x14ac:dyDescent="0.25">
      <c r="A66" s="52" t="s">
        <v>474</v>
      </c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</row>
    <row r="67" spans="1:14" ht="15" hidden="1" x14ac:dyDescent="0.2">
      <c r="A67" s="8"/>
    </row>
    <row r="68" spans="1:14" x14ac:dyDescent="0.25"/>
    <row r="69" spans="1:14" x14ac:dyDescent="0.25"/>
  </sheetData>
  <sheetProtection algorithmName="SHA-512" hashValue="ajjqAWZImSDZUhigDdLRz5cPwhaneBvIjQZvvK7XdBUvpDFOs1dvqL2ZhbR8vZi+AL4gfOb8ZTgRSTNDnvtaEw==" saltValue="VJbkXT655Y+6XkXq7288ew==" spinCount="100000" sheet="1" objects="1" scenarios="1"/>
  <mergeCells count="14">
    <mergeCell ref="A66:N66"/>
    <mergeCell ref="J58:N65"/>
    <mergeCell ref="A57:N57"/>
    <mergeCell ref="A40:N40"/>
    <mergeCell ref="A15:N15"/>
    <mergeCell ref="A6:N6"/>
    <mergeCell ref="A11:N11"/>
    <mergeCell ref="A1:N1"/>
    <mergeCell ref="A2:N2"/>
    <mergeCell ref="A3:N3"/>
    <mergeCell ref="A4:N4"/>
    <mergeCell ref="A5:G5"/>
    <mergeCell ref="H5:N5"/>
    <mergeCell ref="A7:N7"/>
  </mergeCells>
  <phoneticPr fontId="15" type="noConversion"/>
  <dataValidations count="17">
    <dataValidation allowBlank="1" showInputMessage="1" showErrorMessage="1" prompt="Contact line item number (CLIN)" sqref="A17:A39 A13:A14 A59:A65 A9:A10 A42:A56" xr:uid="{99F46B6F-C7FF-4A7D-A48C-5C26F263EFFC}"/>
    <dataValidation allowBlank="1" showInputMessage="1" showErrorMessage="1" prompt="UNSPSC Code (Version 11)" sqref="C9:C10" xr:uid="{B4395564-F25D-4805-B883-B10BCE226492}"/>
    <dataValidation allowBlank="1" showInputMessage="1" showErrorMessage="1" prompt="Manufacturer Part Number (OEM #)" sqref="D17:D39 D13:D14 D9:D10 D42:D56" xr:uid="{AFED1251-25EB-474B-98CA-D6AE6512997D}"/>
    <dataValidation allowBlank="1" showInputMessage="1" showErrorMessage="1" prompt="Manufacturer (OEM)" sqref="E17:E39 E13:E14 E9:E10 E42:E56" xr:uid="{C9532BEE-3851-45A5-AB5B-55C824FC7049}"/>
    <dataValidation allowBlank="1" showInputMessage="1" showErrorMessage="1" prompt="Stock Keeping Unit Number or Item Number" sqref="D59:D65 F17:F39 F13:F14 F9:F10 F42:F56" xr:uid="{31754782-D86D-4E59-8AA1-63263D14E9AA}"/>
    <dataValidation allowBlank="1" showInputMessage="1" showErrorMessage="1" prompt="Item Description" sqref="G17:G39 G13:G14 G9:G10 G42:G56" xr:uid="{7999A393-7B8D-49C5-B2AC-67B02C3347B9}"/>
    <dataValidation allowBlank="1" showInputMessage="1" showErrorMessage="1" prompt="Unit of Measure" sqref="E59:E65 H17:H39 H13:H14 H9:H10 H42:H56" xr:uid="{FDDFA7F6-EA8F-4FDE-863F-F290DB694D1B}"/>
    <dataValidation allowBlank="1" showInputMessage="1" showErrorMessage="1" prompt="Quantity in Unit of Measure" sqref="F59:F65 I17:I39 I13:I14 I9:I10 I42:I56" xr:uid="{C9B17231-4574-41EC-BBDB-633125B57320}"/>
    <dataValidation allowBlank="1" showInputMessage="1" showErrorMessage="1" prompt="Contract Price" sqref="I59:I65 L17:L39 L13:L14 L9:L10 L42:L56" xr:uid="{66A63C28-55A8-4EF8-802A-D3F66D340354}"/>
    <dataValidation allowBlank="1" showInputMessage="1" showErrorMessage="1" prompt="Commodity Description" sqref="B59:B65 B17:B39 B13:B14 B9:B10 B42:B56" xr:uid="{53C6CEBB-A864-414A-BCB2-787CAD85B0EC}"/>
    <dataValidation allowBlank="1" showInputMessage="1" showErrorMessage="1" prompt="OEM MSRP / List Price" sqref="J17:J39 J13:J14 J9:J10 J42:J56" xr:uid="{3072E519-2656-4591-8FD6-5DB187A74225}"/>
    <dataValidation allowBlank="1" showInputMessage="1" showErrorMessage="1" prompt="Contract Discount" sqref="K13:K14 K17:K39 H59:H65 K9:K10 K42:K56" xr:uid="{6BD0E36C-1A62-4470-BF59-DD04E62EE157}"/>
    <dataValidation allowBlank="1" showInputMessage="1" showErrorMessage="1" prompt="UNSPSC Code" sqref="C59:C65 C17:C39 C13:C14 C42:C56" xr:uid="{D109E43E-A525-4202-8A6D-1F73A494E002}"/>
    <dataValidation allowBlank="1" showInputMessage="1" showErrorMessage="1" prompt="Contractor's Standard Hourly Rate" sqref="G59:G65" xr:uid="{0542E559-7A9C-4AA2-BE0B-1593A2B88AA1}"/>
    <dataValidation allowBlank="1" showInputMessage="1" showErrorMessage="1" prompt="Non-Core Segment ID" sqref="M13:M14 M9:M10 M17:M39 M42:M56" xr:uid="{2B952AFF-984E-4EA3-ADFD-2E089A198713}"/>
    <dataValidation allowBlank="1" showInputMessage="1" showErrorMessage="1" prompt="Product Category_x000a_" sqref="N17:N39 N9:N10 N13:N14" xr:uid="{609977DA-EBA7-4D14-9626-E29D723AEABF}"/>
    <dataValidation allowBlank="1" showInputMessage="1" showErrorMessage="1" prompt="Segment ID /Product Category/Group ID_x000a_" sqref="N42:N56" xr:uid="{FACC731C-44E4-4AA6-98C5-75BFBC48A1C3}"/>
  </dataValidations>
  <hyperlinks>
    <hyperlink ref="H5" r:id="rId1" xr:uid="{974F6D09-1C48-43AD-B661-A26C3F4D872D}"/>
    <hyperlink ref="H5:J5" r:id="rId2" display="add link to the Contractor's Website" xr:uid="{4ECD0CE9-D6BD-4DAD-9180-369117A09DC3}"/>
  </hyperlinks>
  <printOptions horizontalCentered="1"/>
  <pageMargins left="0.25" right="0.25" top="0.25" bottom="0.25" header="0.5" footer="0.5"/>
  <pageSetup paperSize="3" scale="65" orientation="landscape" r:id="rId3"/>
  <headerFooter alignWithMargins="0">
    <oddFooter>Page &amp;P</oddFooter>
  </headerFooter>
  <tableParts count="5">
    <tablePart r:id="rId4"/>
    <tablePart r:id="rId5"/>
    <tablePart r:id="rId6"/>
    <tablePart r:id="rId7"/>
    <tablePart r:id="rId8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0A7E6-787F-4375-B9F6-971499A937E9}">
  <dimension ref="A1:O24"/>
  <sheetViews>
    <sheetView zoomScale="80" zoomScaleNormal="80" workbookViewId="0">
      <selection activeCell="A3" sqref="A3:XFD3"/>
    </sheetView>
  </sheetViews>
  <sheetFormatPr defaultColWidth="0" defaultRowHeight="12.75" zeroHeight="1" x14ac:dyDescent="0.2"/>
  <cols>
    <col min="1" max="1" width="10.7109375" customWidth="1"/>
    <col min="2" max="2" width="20.7109375" customWidth="1"/>
    <col min="3" max="3" width="35.7109375" customWidth="1"/>
    <col min="4" max="5" width="35.7109375" style="44" customWidth="1"/>
    <col min="6" max="8" width="9.140625" hidden="1" customWidth="1"/>
    <col min="9" max="15" width="0" hidden="1" customWidth="1"/>
    <col min="16" max="16384" width="9.140625" hidden="1"/>
  </cols>
  <sheetData>
    <row r="1" spans="1:14" s="29" customFormat="1" ht="21" customHeight="1" x14ac:dyDescent="0.25">
      <c r="A1" s="58" t="s">
        <v>12</v>
      </c>
      <c r="B1" s="58"/>
      <c r="C1" s="58"/>
      <c r="D1" s="58"/>
      <c r="E1" s="58"/>
      <c r="F1" s="30"/>
      <c r="G1" s="30"/>
      <c r="H1" s="30"/>
      <c r="I1" s="30"/>
      <c r="J1" s="30"/>
      <c r="K1" s="30"/>
      <c r="L1" s="30"/>
    </row>
    <row r="2" spans="1:14" s="25" customFormat="1" ht="21" customHeight="1" x14ac:dyDescent="0.25">
      <c r="A2" s="59" t="s">
        <v>360</v>
      </c>
      <c r="B2" s="59"/>
      <c r="C2" s="59"/>
      <c r="D2" s="59"/>
      <c r="E2" s="59"/>
      <c r="F2" s="24"/>
      <c r="G2" s="24"/>
      <c r="H2" s="24"/>
      <c r="I2" s="24"/>
      <c r="J2" s="24"/>
      <c r="K2" s="24"/>
      <c r="L2" s="24"/>
    </row>
    <row r="3" spans="1:14" s="25" customFormat="1" ht="21" customHeight="1" x14ac:dyDescent="0.25">
      <c r="A3" s="59" t="s">
        <v>805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</row>
    <row r="4" spans="1:14" s="25" customFormat="1" ht="21" customHeight="1" x14ac:dyDescent="0.25">
      <c r="A4" s="69" t="s">
        <v>241</v>
      </c>
      <c r="B4" s="69"/>
      <c r="C4" s="69"/>
      <c r="D4" s="69"/>
      <c r="E4" s="69"/>
      <c r="F4" s="24"/>
      <c r="G4" s="24"/>
      <c r="H4" s="24"/>
      <c r="I4" s="24"/>
      <c r="J4" s="24"/>
      <c r="K4" s="24"/>
      <c r="L4" s="24"/>
    </row>
    <row r="5" spans="1:14" s="25" customFormat="1" ht="18" x14ac:dyDescent="0.25">
      <c r="A5" s="68" t="s">
        <v>358</v>
      </c>
      <c r="B5" s="68"/>
      <c r="C5" s="68"/>
      <c r="D5" s="68"/>
      <c r="E5" s="68"/>
      <c r="F5" s="26"/>
      <c r="G5" s="26"/>
      <c r="H5" s="26"/>
      <c r="I5" s="26"/>
      <c r="J5" s="26"/>
      <c r="K5" s="26"/>
      <c r="L5" s="26"/>
    </row>
    <row r="6" spans="1:14" ht="31.5" x14ac:dyDescent="0.2">
      <c r="A6" s="19" t="s">
        <v>25</v>
      </c>
      <c r="B6" s="19" t="s">
        <v>26</v>
      </c>
      <c r="C6" s="19" t="s">
        <v>27</v>
      </c>
      <c r="D6" s="41" t="s">
        <v>631</v>
      </c>
      <c r="E6" s="41" t="s">
        <v>633</v>
      </c>
    </row>
    <row r="7" spans="1:14" ht="15.75" x14ac:dyDescent="0.2">
      <c r="A7" s="65" t="s">
        <v>41</v>
      </c>
      <c r="B7" s="66"/>
      <c r="C7" s="67"/>
      <c r="D7" s="42" t="s">
        <v>204</v>
      </c>
      <c r="E7" s="42" t="s">
        <v>205</v>
      </c>
    </row>
    <row r="8" spans="1:14" ht="60" x14ac:dyDescent="0.2">
      <c r="A8" s="27" t="s">
        <v>242</v>
      </c>
      <c r="B8" s="20" t="s">
        <v>243</v>
      </c>
      <c r="C8" s="21" t="s">
        <v>95</v>
      </c>
      <c r="D8" s="43" t="s">
        <v>713</v>
      </c>
      <c r="E8" s="43" t="s">
        <v>712</v>
      </c>
    </row>
    <row r="9" spans="1:14" ht="45" x14ac:dyDescent="0.2">
      <c r="A9" s="27" t="s">
        <v>512</v>
      </c>
      <c r="B9" s="20" t="s">
        <v>28</v>
      </c>
      <c r="C9" s="21" t="s">
        <v>29</v>
      </c>
      <c r="D9" s="43" t="s">
        <v>623</v>
      </c>
      <c r="E9" s="43" t="s">
        <v>624</v>
      </c>
    </row>
    <row r="10" spans="1:14" ht="60" x14ac:dyDescent="0.2">
      <c r="A10" s="27" t="s">
        <v>244</v>
      </c>
      <c r="B10" s="20" t="s">
        <v>184</v>
      </c>
      <c r="C10" s="21" t="s">
        <v>245</v>
      </c>
      <c r="D10" s="43" t="s">
        <v>634</v>
      </c>
      <c r="E10" s="43" t="s">
        <v>635</v>
      </c>
    </row>
    <row r="11" spans="1:14" ht="45" x14ac:dyDescent="0.2">
      <c r="A11" s="27" t="s">
        <v>246</v>
      </c>
      <c r="B11" s="20" t="s">
        <v>30</v>
      </c>
      <c r="C11" s="21" t="s">
        <v>31</v>
      </c>
      <c r="D11" s="43" t="s">
        <v>509</v>
      </c>
      <c r="E11" s="43" t="s">
        <v>636</v>
      </c>
    </row>
    <row r="12" spans="1:14" ht="60" x14ac:dyDescent="0.2">
      <c r="A12" s="27" t="s">
        <v>247</v>
      </c>
      <c r="B12" s="20" t="s">
        <v>32</v>
      </c>
      <c r="C12" s="21" t="s">
        <v>101</v>
      </c>
      <c r="D12" s="43" t="s">
        <v>477</v>
      </c>
      <c r="E12" s="43" t="s">
        <v>510</v>
      </c>
    </row>
    <row r="13" spans="1:14" ht="45" x14ac:dyDescent="0.2">
      <c r="A13" s="27" t="s">
        <v>248</v>
      </c>
      <c r="B13" s="20" t="s">
        <v>33</v>
      </c>
      <c r="C13" s="21" t="s">
        <v>34</v>
      </c>
      <c r="D13" s="43" t="s">
        <v>478</v>
      </c>
      <c r="E13" s="43" t="s">
        <v>479</v>
      </c>
    </row>
    <row r="14" spans="1:14" ht="30" x14ac:dyDescent="0.2">
      <c r="A14" s="27" t="s">
        <v>249</v>
      </c>
      <c r="B14" s="20" t="s">
        <v>35</v>
      </c>
      <c r="C14" s="21" t="s">
        <v>104</v>
      </c>
      <c r="D14" s="43" t="s">
        <v>637</v>
      </c>
      <c r="E14" s="43" t="s">
        <v>637</v>
      </c>
    </row>
    <row r="15" spans="1:14" ht="30" x14ac:dyDescent="0.2">
      <c r="A15" s="27" t="s">
        <v>250</v>
      </c>
      <c r="B15" s="20" t="s">
        <v>36</v>
      </c>
      <c r="C15" s="21" t="s">
        <v>251</v>
      </c>
      <c r="D15" s="43" t="s">
        <v>638</v>
      </c>
      <c r="E15" s="43" t="s">
        <v>639</v>
      </c>
    </row>
    <row r="16" spans="1:14" ht="75" x14ac:dyDescent="0.2">
      <c r="A16" s="27" t="s">
        <v>252</v>
      </c>
      <c r="B16" s="20" t="s">
        <v>108</v>
      </c>
      <c r="C16" s="21" t="s">
        <v>37</v>
      </c>
      <c r="D16" s="43" t="s">
        <v>646</v>
      </c>
      <c r="E16" s="43" t="s">
        <v>37</v>
      </c>
    </row>
    <row r="17" spans="1:5" ht="30" x14ac:dyDescent="0.2">
      <c r="A17" s="27" t="s">
        <v>253</v>
      </c>
      <c r="B17" s="20" t="s">
        <v>110</v>
      </c>
      <c r="C17" s="21" t="s">
        <v>111</v>
      </c>
      <c r="D17" s="43" t="s">
        <v>640</v>
      </c>
      <c r="E17" s="43" t="s">
        <v>640</v>
      </c>
    </row>
    <row r="18" spans="1:5" ht="180" x14ac:dyDescent="0.2">
      <c r="A18" s="27" t="s">
        <v>254</v>
      </c>
      <c r="B18" s="20" t="s">
        <v>38</v>
      </c>
      <c r="C18" s="21" t="s">
        <v>113</v>
      </c>
      <c r="D18" s="43" t="s">
        <v>641</v>
      </c>
      <c r="E18" s="43" t="s">
        <v>641</v>
      </c>
    </row>
    <row r="19" spans="1:5" ht="30" x14ac:dyDescent="0.2">
      <c r="A19" s="28" t="s">
        <v>255</v>
      </c>
      <c r="B19" s="22" t="s">
        <v>115</v>
      </c>
      <c r="C19" s="23" t="s">
        <v>116</v>
      </c>
      <c r="D19" s="43" t="s">
        <v>607</v>
      </c>
      <c r="E19" s="43" t="s">
        <v>607</v>
      </c>
    </row>
    <row r="20" spans="1:5" ht="45" x14ac:dyDescent="0.2">
      <c r="A20" s="28" t="s">
        <v>256</v>
      </c>
      <c r="B20" s="22" t="s">
        <v>118</v>
      </c>
      <c r="C20" s="23" t="s">
        <v>119</v>
      </c>
      <c r="D20" s="43" t="s">
        <v>495</v>
      </c>
      <c r="E20" s="43" t="s">
        <v>642</v>
      </c>
    </row>
    <row r="21" spans="1:5" ht="15" x14ac:dyDescent="0.2">
      <c r="A21" s="28" t="s">
        <v>257</v>
      </c>
      <c r="B21" s="22" t="s">
        <v>121</v>
      </c>
      <c r="C21" s="23" t="s">
        <v>258</v>
      </c>
      <c r="D21" s="43" t="s">
        <v>643</v>
      </c>
      <c r="E21" s="43" t="s">
        <v>644</v>
      </c>
    </row>
    <row r="22" spans="1:5" ht="45" x14ac:dyDescent="0.2">
      <c r="A22" s="28" t="s">
        <v>259</v>
      </c>
      <c r="B22" s="22" t="s">
        <v>260</v>
      </c>
      <c r="C22" s="23" t="s">
        <v>261</v>
      </c>
      <c r="D22" s="43" t="s">
        <v>645</v>
      </c>
      <c r="E22" s="43" t="s">
        <v>645</v>
      </c>
    </row>
    <row r="23" spans="1:5" ht="45" x14ac:dyDescent="0.2">
      <c r="A23" s="28" t="s">
        <v>262</v>
      </c>
      <c r="B23" s="22" t="s">
        <v>39</v>
      </c>
      <c r="C23" s="23" t="s">
        <v>40</v>
      </c>
      <c r="D23" s="43" t="s">
        <v>503</v>
      </c>
      <c r="E23" s="43" t="s">
        <v>503</v>
      </c>
    </row>
    <row r="24" spans="1:5" s="44" customFormat="1" ht="15" x14ac:dyDescent="0.2">
      <c r="A24" s="70" t="s">
        <v>474</v>
      </c>
      <c r="B24" s="71"/>
      <c r="C24" s="71"/>
      <c r="D24" s="71"/>
      <c r="E24" s="71"/>
    </row>
  </sheetData>
  <sheetProtection algorithmName="SHA-512" hashValue="1v27RMpCL8ZATfFfvsowSZg458pHlHGA9R9lKMq9zqHo3PQlJqtuKb9xIqghm+2Gn2yNO7ZXG17DMR9eQUpXLA==" saltValue="sWA0Ya0XZV4w5dOpX028Lw==" spinCount="100000" sheet="1" objects="1" scenarios="1"/>
  <mergeCells count="7">
    <mergeCell ref="A24:E24"/>
    <mergeCell ref="A1:E1"/>
    <mergeCell ref="A2:E2"/>
    <mergeCell ref="A4:E4"/>
    <mergeCell ref="A5:E5"/>
    <mergeCell ref="A7:C7"/>
    <mergeCell ref="A3:N3"/>
  </mergeCells>
  <phoneticPr fontId="15" type="noConversion"/>
  <dataValidations count="4">
    <dataValidation allowBlank="1" showInputMessage="1" showErrorMessage="1" prompt="Item Description" sqref="D6:E6" xr:uid="{4940A7D2-B7F8-42EB-B85A-98CD4DF7A7CC}"/>
    <dataValidation allowBlank="1" showInputMessage="1" showErrorMessage="1" prompt="CLIN #" sqref="D7:E7" xr:uid="{E54D1643-5966-4D5B-8C1E-CB718E21A0C0}"/>
    <dataValidation allowBlank="1" showInputMessage="1" showErrorMessage="1" prompt="SKU #" sqref="D9:E9" xr:uid="{E238E46D-655B-42E2-BBEA-2C671B08179D}"/>
    <dataValidation allowBlank="1" showInputMessage="1" showErrorMessage="1" prompt="Specification" sqref="D10:E23 D8:E8" xr:uid="{BD920FF4-AA5F-4998-812C-9321FBF037C5}"/>
  </dataValidations>
  <pageMargins left="0.7" right="0.7" top="0.75" bottom="0.75" header="0.3" footer="0.3"/>
  <pageSetup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9A3E0-9AD6-41A1-A36E-3EEBC2A1FE6E}">
  <sheetPr>
    <tabColor theme="9" tint="-0.249977111117893"/>
  </sheetPr>
  <dimension ref="A1:N76"/>
  <sheetViews>
    <sheetView topLeftCell="A2" zoomScale="80" zoomScaleNormal="80" workbookViewId="0">
      <selection activeCell="A3" sqref="A3:XFD3"/>
    </sheetView>
  </sheetViews>
  <sheetFormatPr defaultColWidth="0" defaultRowHeight="15.75" zeroHeight="1" x14ac:dyDescent="0.25"/>
  <cols>
    <col min="1" max="1" width="18.7109375" style="9" customWidth="1"/>
    <col min="2" max="2" width="30.7109375" style="7" customWidth="1"/>
    <col min="3" max="6" width="18.7109375" style="7" customWidth="1"/>
    <col min="7" max="7" width="59.85546875" style="7" customWidth="1"/>
    <col min="8" max="8" width="18.7109375" style="8" customWidth="1"/>
    <col min="9" max="12" width="18.7109375" style="7" customWidth="1"/>
    <col min="13" max="13" width="16.5703125" style="8" customWidth="1"/>
    <col min="14" max="14" width="39.42578125" style="7" customWidth="1"/>
    <col min="15" max="16384" width="46" style="7" hidden="1"/>
  </cols>
  <sheetData>
    <row r="1" spans="1:14" s="29" customFormat="1" ht="21" customHeight="1" x14ac:dyDescent="0.25">
      <c r="A1" s="58" t="s">
        <v>12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</row>
    <row r="2" spans="1:14" s="25" customFormat="1" ht="21" customHeight="1" x14ac:dyDescent="0.25">
      <c r="A2" s="59" t="s">
        <v>360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</row>
    <row r="3" spans="1:14" s="25" customFormat="1" ht="21" customHeight="1" x14ac:dyDescent="0.25">
      <c r="A3" s="59" t="s">
        <v>805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</row>
    <row r="4" spans="1:14" s="25" customFormat="1" ht="18" x14ac:dyDescent="0.25">
      <c r="A4" s="56" t="s">
        <v>358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</row>
    <row r="5" spans="1:14" s="25" customFormat="1" ht="18" x14ac:dyDescent="0.25">
      <c r="A5" s="56" t="s">
        <v>13</v>
      </c>
      <c r="B5" s="56"/>
      <c r="C5" s="56"/>
      <c r="D5" s="56"/>
      <c r="E5" s="56"/>
      <c r="F5" s="56"/>
      <c r="G5" s="56"/>
      <c r="H5" s="60" t="s">
        <v>359</v>
      </c>
      <c r="I5" s="61"/>
      <c r="J5" s="61"/>
      <c r="K5" s="61"/>
      <c r="L5" s="61"/>
      <c r="M5" s="61"/>
      <c r="N5" s="61"/>
    </row>
    <row r="6" spans="1:14" s="17" customFormat="1" ht="20.25" x14ac:dyDescent="0.25">
      <c r="A6" s="57" t="s">
        <v>263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</row>
    <row r="7" spans="1:14" s="51" customFormat="1" ht="23.25" x14ac:dyDescent="0.25">
      <c r="A7" s="62" t="s">
        <v>800</v>
      </c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</row>
    <row r="8" spans="1:14" ht="65.25" customHeight="1" x14ac:dyDescent="0.2">
      <c r="A8" s="2" t="s">
        <v>7</v>
      </c>
      <c r="B8" s="3" t="s">
        <v>8</v>
      </c>
      <c r="C8" s="3" t="s">
        <v>6</v>
      </c>
      <c r="D8" s="3" t="s">
        <v>4</v>
      </c>
      <c r="E8" s="3" t="s">
        <v>5</v>
      </c>
      <c r="F8" s="3" t="s">
        <v>3</v>
      </c>
      <c r="G8" s="3" t="s">
        <v>0</v>
      </c>
      <c r="H8" s="3" t="s">
        <v>1</v>
      </c>
      <c r="I8" s="3" t="s">
        <v>11</v>
      </c>
      <c r="J8" s="4" t="s">
        <v>21</v>
      </c>
      <c r="K8" s="4" t="s">
        <v>2</v>
      </c>
      <c r="L8" s="4" t="s">
        <v>9</v>
      </c>
      <c r="M8" s="4" t="s">
        <v>24</v>
      </c>
      <c r="N8" s="4" t="s">
        <v>23</v>
      </c>
    </row>
    <row r="9" spans="1:14" s="37" customFormat="1" ht="15" x14ac:dyDescent="0.2">
      <c r="A9" s="1" t="s">
        <v>266</v>
      </c>
      <c r="B9" s="5" t="s">
        <v>662</v>
      </c>
      <c r="C9" s="11">
        <v>43211507</v>
      </c>
      <c r="D9" s="11" t="s">
        <v>802</v>
      </c>
      <c r="E9" s="11" t="s">
        <v>368</v>
      </c>
      <c r="F9" s="11" t="s">
        <v>802</v>
      </c>
      <c r="G9" s="5" t="s">
        <v>647</v>
      </c>
      <c r="H9" s="11" t="s">
        <v>10</v>
      </c>
      <c r="I9" s="11">
        <v>1</v>
      </c>
      <c r="J9" s="14">
        <v>3273</v>
      </c>
      <c r="K9" s="13">
        <v>0.26</v>
      </c>
      <c r="L9" s="12">
        <f>Table1121722[[#This Row],[OEM MSRP / List Price]]*(1-Table1121722[[#This Row],[Contract Discount]])</f>
        <v>2422.02</v>
      </c>
      <c r="M9" s="12" t="s">
        <v>773</v>
      </c>
      <c r="N9" s="36" t="s">
        <v>663</v>
      </c>
    </row>
    <row r="10" spans="1:14" s="37" customFormat="1" ht="15" x14ac:dyDescent="0.2">
      <c r="A10" s="1" t="s">
        <v>267</v>
      </c>
      <c r="B10" s="5" t="s">
        <v>662</v>
      </c>
      <c r="C10" s="11">
        <v>43211507</v>
      </c>
      <c r="D10" s="11" t="s">
        <v>648</v>
      </c>
      <c r="E10" s="11" t="s">
        <v>368</v>
      </c>
      <c r="F10" s="11" t="s">
        <v>648</v>
      </c>
      <c r="G10" s="5" t="s">
        <v>649</v>
      </c>
      <c r="H10" s="11" t="s">
        <v>10</v>
      </c>
      <c r="I10" s="11">
        <v>1</v>
      </c>
      <c r="J10" s="14">
        <v>4045</v>
      </c>
      <c r="K10" s="13">
        <v>0.26</v>
      </c>
      <c r="L10" s="12">
        <f>Table1121722[[#This Row],[OEM MSRP / List Price]]*(1-Table1121722[[#This Row],[Contract Discount]])</f>
        <v>2993.3</v>
      </c>
      <c r="M10" s="12" t="s">
        <v>773</v>
      </c>
      <c r="N10" s="36" t="s">
        <v>664</v>
      </c>
    </row>
    <row r="11" spans="1:14" s="37" customFormat="1" ht="15" x14ac:dyDescent="0.2">
      <c r="A11" s="1" t="s">
        <v>268</v>
      </c>
      <c r="B11" s="5" t="s">
        <v>662</v>
      </c>
      <c r="C11" s="11">
        <v>43211507</v>
      </c>
      <c r="D11" s="11" t="s">
        <v>803</v>
      </c>
      <c r="E11" s="11" t="s">
        <v>368</v>
      </c>
      <c r="F11" s="11" t="s">
        <v>803</v>
      </c>
      <c r="G11" s="5" t="s">
        <v>650</v>
      </c>
      <c r="H11" s="11" t="s">
        <v>10</v>
      </c>
      <c r="I11" s="11">
        <v>1</v>
      </c>
      <c r="J11" s="14">
        <v>3358</v>
      </c>
      <c r="K11" s="13">
        <v>0.26</v>
      </c>
      <c r="L11" s="12">
        <f>Table1121722[[#This Row],[OEM MSRP / List Price]]*(1-Table1121722[[#This Row],[Contract Discount]])</f>
        <v>2484.92</v>
      </c>
      <c r="M11" s="12" t="s">
        <v>773</v>
      </c>
      <c r="N11" s="36" t="s">
        <v>665</v>
      </c>
    </row>
    <row r="12" spans="1:14" s="37" customFormat="1" ht="15" x14ac:dyDescent="0.2">
      <c r="A12" s="1" t="s">
        <v>269</v>
      </c>
      <c r="B12" s="5" t="s">
        <v>662</v>
      </c>
      <c r="C12" s="11">
        <v>43211507</v>
      </c>
      <c r="D12" s="11" t="s">
        <v>651</v>
      </c>
      <c r="E12" s="11" t="s">
        <v>368</v>
      </c>
      <c r="F12" s="11" t="s">
        <v>651</v>
      </c>
      <c r="G12" s="5" t="s">
        <v>652</v>
      </c>
      <c r="H12" s="11" t="s">
        <v>10</v>
      </c>
      <c r="I12" s="11">
        <v>1</v>
      </c>
      <c r="J12" s="14">
        <v>3603</v>
      </c>
      <c r="K12" s="13">
        <v>0.26</v>
      </c>
      <c r="L12" s="12">
        <f>Table1121722[[#This Row],[OEM MSRP / List Price]]*(1-Table1121722[[#This Row],[Contract Discount]])</f>
        <v>2666.22</v>
      </c>
      <c r="M12" s="12" t="s">
        <v>773</v>
      </c>
      <c r="N12" s="36" t="s">
        <v>666</v>
      </c>
    </row>
    <row r="13" spans="1:14" s="37" customFormat="1" ht="15" x14ac:dyDescent="0.2">
      <c r="A13" s="1" t="s">
        <v>270</v>
      </c>
      <c r="B13" s="5" t="s">
        <v>662</v>
      </c>
      <c r="C13" s="11">
        <v>43211507</v>
      </c>
      <c r="D13" s="11" t="s">
        <v>653</v>
      </c>
      <c r="E13" s="11" t="s">
        <v>368</v>
      </c>
      <c r="F13" s="11" t="s">
        <v>653</v>
      </c>
      <c r="G13" s="5" t="s">
        <v>654</v>
      </c>
      <c r="H13" s="11" t="s">
        <v>10</v>
      </c>
      <c r="I13" s="11">
        <v>1</v>
      </c>
      <c r="J13" s="14">
        <v>4760</v>
      </c>
      <c r="K13" s="13">
        <v>0.26</v>
      </c>
      <c r="L13" s="12">
        <f>Table1121722[[#This Row],[OEM MSRP / List Price]]*(1-Table1121722[[#This Row],[Contract Discount]])</f>
        <v>3522.4</v>
      </c>
      <c r="M13" s="12" t="s">
        <v>773</v>
      </c>
      <c r="N13" s="36" t="s">
        <v>667</v>
      </c>
    </row>
    <row r="14" spans="1:14" s="37" customFormat="1" ht="15" x14ac:dyDescent="0.2">
      <c r="A14" s="1" t="s">
        <v>271</v>
      </c>
      <c r="B14" s="5" t="s">
        <v>662</v>
      </c>
      <c r="C14" s="11">
        <v>43211507</v>
      </c>
      <c r="D14" s="11" t="s">
        <v>655</v>
      </c>
      <c r="E14" s="11" t="s">
        <v>368</v>
      </c>
      <c r="F14" s="11" t="s">
        <v>655</v>
      </c>
      <c r="G14" s="5" t="s">
        <v>656</v>
      </c>
      <c r="H14" s="11" t="s">
        <v>10</v>
      </c>
      <c r="I14" s="11">
        <v>1</v>
      </c>
      <c r="J14" s="14">
        <v>4985</v>
      </c>
      <c r="K14" s="13">
        <v>0.26</v>
      </c>
      <c r="L14" s="12">
        <f>Table1121722[[#This Row],[OEM MSRP / List Price]]*(1-Table1121722[[#This Row],[Contract Discount]])</f>
        <v>3688.9</v>
      </c>
      <c r="M14" s="12" t="s">
        <v>773</v>
      </c>
      <c r="N14" s="36" t="s">
        <v>668</v>
      </c>
    </row>
    <row r="15" spans="1:14" s="37" customFormat="1" ht="15" x14ac:dyDescent="0.2">
      <c r="A15" s="1" t="s">
        <v>272</v>
      </c>
      <c r="B15" s="5" t="s">
        <v>662</v>
      </c>
      <c r="C15" s="11">
        <v>43211507</v>
      </c>
      <c r="D15" s="11" t="s">
        <v>657</v>
      </c>
      <c r="E15" s="11" t="s">
        <v>368</v>
      </c>
      <c r="F15" s="11" t="s">
        <v>657</v>
      </c>
      <c r="G15" s="5" t="s">
        <v>658</v>
      </c>
      <c r="H15" s="11" t="s">
        <v>10</v>
      </c>
      <c r="I15" s="11">
        <v>1</v>
      </c>
      <c r="J15" s="14">
        <v>3613</v>
      </c>
      <c r="K15" s="13">
        <v>0.26</v>
      </c>
      <c r="L15" s="12">
        <f>Table1121722[[#This Row],[OEM MSRP / List Price]]*(1-Table1121722[[#This Row],[Contract Discount]])</f>
        <v>2673.62</v>
      </c>
      <c r="M15" s="12" t="s">
        <v>773</v>
      </c>
      <c r="N15" s="36" t="s">
        <v>669</v>
      </c>
    </row>
    <row r="16" spans="1:14" s="37" customFormat="1" ht="15" x14ac:dyDescent="0.2">
      <c r="A16" s="1" t="s">
        <v>273</v>
      </c>
      <c r="B16" s="5" t="s">
        <v>662</v>
      </c>
      <c r="C16" s="11">
        <v>43211507</v>
      </c>
      <c r="D16" s="11" t="s">
        <v>804</v>
      </c>
      <c r="E16" s="11" t="s">
        <v>368</v>
      </c>
      <c r="F16" s="11" t="s">
        <v>804</v>
      </c>
      <c r="G16" s="5" t="s">
        <v>659</v>
      </c>
      <c r="H16" s="11" t="s">
        <v>10</v>
      </c>
      <c r="I16" s="11">
        <v>1</v>
      </c>
      <c r="J16" s="14">
        <v>4553</v>
      </c>
      <c r="K16" s="13">
        <v>0.26</v>
      </c>
      <c r="L16" s="12">
        <f>Table1121722[[#This Row],[OEM MSRP / List Price]]*(1-Table1121722[[#This Row],[Contract Discount]])</f>
        <v>3369.22</v>
      </c>
      <c r="M16" s="12" t="s">
        <v>773</v>
      </c>
      <c r="N16" s="36" t="s">
        <v>670</v>
      </c>
    </row>
    <row r="17" spans="1:14" s="37" customFormat="1" ht="15" x14ac:dyDescent="0.2">
      <c r="A17" s="1" t="s">
        <v>274</v>
      </c>
      <c r="B17" s="5" t="s">
        <v>662</v>
      </c>
      <c r="C17" s="11">
        <v>43211507</v>
      </c>
      <c r="D17" s="11" t="s">
        <v>660</v>
      </c>
      <c r="E17" s="11" t="s">
        <v>368</v>
      </c>
      <c r="F17" s="11" t="s">
        <v>660</v>
      </c>
      <c r="G17" s="5" t="s">
        <v>661</v>
      </c>
      <c r="H17" s="11" t="s">
        <v>10</v>
      </c>
      <c r="I17" s="11">
        <v>1</v>
      </c>
      <c r="J17" s="14">
        <v>4630</v>
      </c>
      <c r="K17" s="13">
        <v>0.26</v>
      </c>
      <c r="L17" s="12">
        <f>Table1121722[[#This Row],[OEM MSRP / List Price]]*(1-Table1121722[[#This Row],[Contract Discount]])</f>
        <v>3426.2</v>
      </c>
      <c r="M17" s="12" t="s">
        <v>773</v>
      </c>
      <c r="N17" s="36" t="s">
        <v>671</v>
      </c>
    </row>
    <row r="18" spans="1:14" s="10" customFormat="1" ht="20.25" x14ac:dyDescent="0.25">
      <c r="A18" s="55" t="s">
        <v>53</v>
      </c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</row>
    <row r="19" spans="1:14" ht="65.25" customHeight="1" x14ac:dyDescent="0.2">
      <c r="A19" s="2" t="s">
        <v>7</v>
      </c>
      <c r="B19" s="3" t="s">
        <v>8</v>
      </c>
      <c r="C19" s="3" t="s">
        <v>6</v>
      </c>
      <c r="D19" s="3" t="s">
        <v>4</v>
      </c>
      <c r="E19" s="3" t="s">
        <v>5</v>
      </c>
      <c r="F19" s="3" t="s">
        <v>3</v>
      </c>
      <c r="G19" s="3" t="s">
        <v>0</v>
      </c>
      <c r="H19" s="3" t="s">
        <v>1</v>
      </c>
      <c r="I19" s="3" t="s">
        <v>11</v>
      </c>
      <c r="J19" s="4" t="s">
        <v>21</v>
      </c>
      <c r="K19" s="4" t="s">
        <v>2</v>
      </c>
      <c r="L19" s="4" t="s">
        <v>9</v>
      </c>
      <c r="M19" s="18" t="s">
        <v>24</v>
      </c>
      <c r="N19" s="16" t="s">
        <v>23</v>
      </c>
    </row>
    <row r="20" spans="1:14" s="37" customFormat="1" ht="15" x14ac:dyDescent="0.2">
      <c r="A20" s="1" t="s">
        <v>326</v>
      </c>
      <c r="B20" s="5" t="s">
        <v>330</v>
      </c>
      <c r="C20" s="38">
        <v>43211507</v>
      </c>
      <c r="D20" s="11" t="s">
        <v>380</v>
      </c>
      <c r="E20" s="11" t="s">
        <v>368</v>
      </c>
      <c r="F20" s="11" t="s">
        <v>380</v>
      </c>
      <c r="G20" s="5" t="s">
        <v>630</v>
      </c>
      <c r="H20" s="11" t="s">
        <v>10</v>
      </c>
      <c r="I20" s="11">
        <v>1</v>
      </c>
      <c r="J20" s="14">
        <v>284</v>
      </c>
      <c r="K20" s="13">
        <v>0.11</v>
      </c>
      <c r="L20" s="12">
        <f>Table13678[[#This Row],[OEM MSRP / List Price]]*(1-Table13678[[#This Row],[Contract Discount]])</f>
        <v>252.76</v>
      </c>
      <c r="M20" s="12" t="s">
        <v>770</v>
      </c>
      <c r="N20" s="15" t="s">
        <v>776</v>
      </c>
    </row>
    <row r="21" spans="1:14" s="37" customFormat="1" ht="15" x14ac:dyDescent="0.2">
      <c r="A21" s="1" t="s">
        <v>327</v>
      </c>
      <c r="B21" s="5" t="s">
        <v>330</v>
      </c>
      <c r="C21" s="38">
        <v>43211507</v>
      </c>
      <c r="D21" s="11" t="s">
        <v>381</v>
      </c>
      <c r="E21" s="11" t="s">
        <v>368</v>
      </c>
      <c r="F21" s="11" t="s">
        <v>381</v>
      </c>
      <c r="G21" s="5" t="s">
        <v>629</v>
      </c>
      <c r="H21" s="11" t="s">
        <v>10</v>
      </c>
      <c r="I21" s="11">
        <v>1</v>
      </c>
      <c r="J21" s="14">
        <v>484</v>
      </c>
      <c r="K21" s="13">
        <v>0.11</v>
      </c>
      <c r="L21" s="12">
        <f>Table13678[[#This Row],[OEM MSRP / List Price]]*(1-Table13678[[#This Row],[Contract Discount]])</f>
        <v>430.76</v>
      </c>
      <c r="M21" s="12" t="s">
        <v>770</v>
      </c>
      <c r="N21" s="15" t="s">
        <v>777</v>
      </c>
    </row>
    <row r="22" spans="1:14" s="10" customFormat="1" ht="20.25" x14ac:dyDescent="0.25">
      <c r="A22" s="55" t="s">
        <v>264</v>
      </c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</row>
    <row r="23" spans="1:14" ht="65.25" customHeight="1" x14ac:dyDescent="0.2">
      <c r="A23" s="2" t="s">
        <v>7</v>
      </c>
      <c r="B23" s="3" t="s">
        <v>8</v>
      </c>
      <c r="C23" s="3" t="s">
        <v>6</v>
      </c>
      <c r="D23" s="3" t="s">
        <v>4</v>
      </c>
      <c r="E23" s="3" t="s">
        <v>5</v>
      </c>
      <c r="F23" s="3" t="s">
        <v>3</v>
      </c>
      <c r="G23" s="3" t="s">
        <v>0</v>
      </c>
      <c r="H23" s="3" t="s">
        <v>1</v>
      </c>
      <c r="I23" s="3" t="s">
        <v>11</v>
      </c>
      <c r="J23" s="4" t="s">
        <v>21</v>
      </c>
      <c r="K23" s="4" t="s">
        <v>2</v>
      </c>
      <c r="L23" s="4" t="s">
        <v>9</v>
      </c>
      <c r="M23" s="18" t="s">
        <v>24</v>
      </c>
      <c r="N23" s="16" t="s">
        <v>23</v>
      </c>
    </row>
    <row r="24" spans="1:14" ht="15" x14ac:dyDescent="0.2">
      <c r="A24" s="1" t="s">
        <v>275</v>
      </c>
      <c r="B24" s="5" t="s">
        <v>430</v>
      </c>
      <c r="C24" s="38">
        <v>43211507</v>
      </c>
      <c r="D24" s="11" t="s">
        <v>405</v>
      </c>
      <c r="E24" s="11" t="s">
        <v>368</v>
      </c>
      <c r="F24" s="11" t="s">
        <v>405</v>
      </c>
      <c r="G24" s="5" t="s">
        <v>382</v>
      </c>
      <c r="H24" s="11" t="s">
        <v>10</v>
      </c>
      <c r="I24" s="11">
        <v>1</v>
      </c>
      <c r="J24" s="14">
        <v>239.99</v>
      </c>
      <c r="K24" s="13">
        <v>0.16</v>
      </c>
      <c r="L24" s="12">
        <f>Table134101520[[#This Row],[OEM MSRP / List Price]]*(1-Table134101520[[#This Row],[Contract Discount]])</f>
        <v>201.5916</v>
      </c>
      <c r="M24" s="12" t="s">
        <v>774</v>
      </c>
      <c r="N24" s="11" t="s">
        <v>428</v>
      </c>
    </row>
    <row r="25" spans="1:14" ht="15" x14ac:dyDescent="0.2">
      <c r="A25" s="1" t="s">
        <v>276</v>
      </c>
      <c r="B25" s="5" t="s">
        <v>441</v>
      </c>
      <c r="C25" s="38">
        <v>43211507</v>
      </c>
      <c r="D25" s="11" t="s">
        <v>406</v>
      </c>
      <c r="E25" s="11" t="s">
        <v>368</v>
      </c>
      <c r="F25" s="11" t="s">
        <v>406</v>
      </c>
      <c r="G25" s="5" t="s">
        <v>383</v>
      </c>
      <c r="H25" s="11" t="s">
        <v>10</v>
      </c>
      <c r="I25" s="11">
        <v>1</v>
      </c>
      <c r="J25" s="14">
        <v>199.99</v>
      </c>
      <c r="K25" s="13">
        <v>0.16</v>
      </c>
      <c r="L25" s="12">
        <f>Table134101520[[#This Row],[OEM MSRP / List Price]]*(1-Table134101520[[#This Row],[Contract Discount]])</f>
        <v>167.99160000000001</v>
      </c>
      <c r="M25" s="12" t="s">
        <v>774</v>
      </c>
      <c r="N25" s="11" t="s">
        <v>453</v>
      </c>
    </row>
    <row r="26" spans="1:14" ht="15" x14ac:dyDescent="0.2">
      <c r="A26" s="1" t="s">
        <v>277</v>
      </c>
      <c r="B26" s="5" t="s">
        <v>430</v>
      </c>
      <c r="C26" s="38">
        <v>43211507</v>
      </c>
      <c r="D26" s="11" t="s">
        <v>407</v>
      </c>
      <c r="E26" s="11" t="s">
        <v>368</v>
      </c>
      <c r="F26" s="11" t="s">
        <v>407</v>
      </c>
      <c r="G26" s="5" t="s">
        <v>384</v>
      </c>
      <c r="H26" s="11" t="s">
        <v>10</v>
      </c>
      <c r="I26" s="11">
        <v>1</v>
      </c>
      <c r="J26" s="14">
        <v>296.99</v>
      </c>
      <c r="K26" s="13">
        <v>0.16</v>
      </c>
      <c r="L26" s="12">
        <f>Table134101520[[#This Row],[OEM MSRP / List Price]]*(1-Table134101520[[#This Row],[Contract Discount]])</f>
        <v>249.4716</v>
      </c>
      <c r="M26" s="12" t="s">
        <v>774</v>
      </c>
      <c r="N26" s="11" t="s">
        <v>428</v>
      </c>
    </row>
    <row r="27" spans="1:14" ht="15" x14ac:dyDescent="0.2">
      <c r="A27" s="1" t="s">
        <v>278</v>
      </c>
      <c r="B27" s="5" t="s">
        <v>430</v>
      </c>
      <c r="C27" s="38">
        <v>43211507</v>
      </c>
      <c r="D27" s="11" t="s">
        <v>408</v>
      </c>
      <c r="E27" s="11" t="s">
        <v>368</v>
      </c>
      <c r="F27" s="11" t="s">
        <v>408</v>
      </c>
      <c r="G27" s="5" t="s">
        <v>385</v>
      </c>
      <c r="H27" s="11" t="s">
        <v>10</v>
      </c>
      <c r="I27" s="11">
        <v>1</v>
      </c>
      <c r="J27" s="14">
        <v>439.99</v>
      </c>
      <c r="K27" s="13">
        <v>0.16</v>
      </c>
      <c r="L27" s="12">
        <f>Table134101520[[#This Row],[OEM MSRP / List Price]]*(1-Table134101520[[#This Row],[Contract Discount]])</f>
        <v>369.59159999999997</v>
      </c>
      <c r="M27" s="12" t="s">
        <v>774</v>
      </c>
      <c r="N27" s="11" t="s">
        <v>428</v>
      </c>
    </row>
    <row r="28" spans="1:14" ht="15" x14ac:dyDescent="0.2">
      <c r="A28" s="1" t="s">
        <v>279</v>
      </c>
      <c r="B28" s="5" t="s">
        <v>430</v>
      </c>
      <c r="C28" s="38">
        <v>43211507</v>
      </c>
      <c r="D28" s="11" t="s">
        <v>409</v>
      </c>
      <c r="E28" s="11" t="s">
        <v>368</v>
      </c>
      <c r="F28" s="11" t="s">
        <v>409</v>
      </c>
      <c r="G28" s="5" t="s">
        <v>386</v>
      </c>
      <c r="H28" s="11" t="s">
        <v>10</v>
      </c>
      <c r="I28" s="11">
        <v>1</v>
      </c>
      <c r="J28" s="14">
        <v>339.99</v>
      </c>
      <c r="K28" s="13">
        <v>0.16</v>
      </c>
      <c r="L28" s="12">
        <f>Table134101520[[#This Row],[OEM MSRP / List Price]]*(1-Table134101520[[#This Row],[Contract Discount]])</f>
        <v>285.59159999999997</v>
      </c>
      <c r="M28" s="12" t="s">
        <v>774</v>
      </c>
      <c r="N28" s="11" t="s">
        <v>428</v>
      </c>
    </row>
    <row r="29" spans="1:14" ht="15" x14ac:dyDescent="0.2">
      <c r="A29" s="1" t="s">
        <v>280</v>
      </c>
      <c r="B29" s="5" t="s">
        <v>431</v>
      </c>
      <c r="C29" s="38">
        <v>43211507</v>
      </c>
      <c r="D29" s="11" t="s">
        <v>410</v>
      </c>
      <c r="E29" s="11" t="s">
        <v>368</v>
      </c>
      <c r="F29" s="11" t="s">
        <v>410</v>
      </c>
      <c r="G29" s="5" t="s">
        <v>387</v>
      </c>
      <c r="H29" s="11" t="s">
        <v>10</v>
      </c>
      <c r="I29" s="11">
        <v>1</v>
      </c>
      <c r="J29" s="14">
        <v>89.99</v>
      </c>
      <c r="K29" s="13">
        <v>0.16</v>
      </c>
      <c r="L29" s="12">
        <f>Table134101520[[#This Row],[OEM MSRP / List Price]]*(1-Table134101520[[#This Row],[Contract Discount]])</f>
        <v>75.5916</v>
      </c>
      <c r="M29" s="12" t="s">
        <v>774</v>
      </c>
      <c r="N29" s="11" t="s">
        <v>448</v>
      </c>
    </row>
    <row r="30" spans="1:14" ht="15" x14ac:dyDescent="0.2">
      <c r="A30" s="1" t="s">
        <v>281</v>
      </c>
      <c r="B30" s="5" t="s">
        <v>431</v>
      </c>
      <c r="C30" s="38">
        <v>43211507</v>
      </c>
      <c r="D30" s="11" t="s">
        <v>411</v>
      </c>
      <c r="E30" s="11" t="s">
        <v>368</v>
      </c>
      <c r="F30" s="11" t="s">
        <v>411</v>
      </c>
      <c r="G30" s="5" t="s">
        <v>388</v>
      </c>
      <c r="H30" s="11" t="s">
        <v>10</v>
      </c>
      <c r="I30" s="11">
        <v>1</v>
      </c>
      <c r="J30" s="14">
        <v>49.99</v>
      </c>
      <c r="K30" s="13">
        <v>0.16</v>
      </c>
      <c r="L30" s="12">
        <f>Table134101520[[#This Row],[OEM MSRP / List Price]]*(1-Table134101520[[#This Row],[Contract Discount]])</f>
        <v>41.991599999999998</v>
      </c>
      <c r="M30" s="12" t="s">
        <v>774</v>
      </c>
      <c r="N30" s="11" t="s">
        <v>448</v>
      </c>
    </row>
    <row r="31" spans="1:14" ht="15" x14ac:dyDescent="0.2">
      <c r="A31" s="1" t="s">
        <v>282</v>
      </c>
      <c r="B31" s="5" t="s">
        <v>442</v>
      </c>
      <c r="C31" s="38">
        <v>43211507</v>
      </c>
      <c r="D31" s="11" t="s">
        <v>412</v>
      </c>
      <c r="E31" s="11" t="s">
        <v>368</v>
      </c>
      <c r="F31" s="11" t="s">
        <v>412</v>
      </c>
      <c r="G31" s="5" t="s">
        <v>389</v>
      </c>
      <c r="H31" s="11" t="s">
        <v>10</v>
      </c>
      <c r="I31" s="11">
        <v>1</v>
      </c>
      <c r="J31" s="14">
        <v>74.989999999999995</v>
      </c>
      <c r="K31" s="13">
        <v>0.16</v>
      </c>
      <c r="L31" s="12">
        <f>Table134101520[[#This Row],[OEM MSRP / List Price]]*(1-Table134101520[[#This Row],[Contract Discount]])</f>
        <v>62.991599999999991</v>
      </c>
      <c r="M31" s="12" t="s">
        <v>774</v>
      </c>
      <c r="N31" s="11" t="s">
        <v>448</v>
      </c>
    </row>
    <row r="32" spans="1:14" ht="15" x14ac:dyDescent="0.2">
      <c r="A32" s="1" t="s">
        <v>283</v>
      </c>
      <c r="B32" s="5" t="s">
        <v>442</v>
      </c>
      <c r="C32" s="38">
        <v>43211507</v>
      </c>
      <c r="D32" s="11" t="s">
        <v>413</v>
      </c>
      <c r="E32" s="11" t="s">
        <v>368</v>
      </c>
      <c r="F32" s="11" t="s">
        <v>413</v>
      </c>
      <c r="G32" s="5" t="s">
        <v>390</v>
      </c>
      <c r="H32" s="11" t="s">
        <v>10</v>
      </c>
      <c r="I32" s="11">
        <v>1</v>
      </c>
      <c r="J32" s="14">
        <v>59.99</v>
      </c>
      <c r="K32" s="13">
        <v>0.16</v>
      </c>
      <c r="L32" s="12">
        <f>Table134101520[[#This Row],[OEM MSRP / List Price]]*(1-Table134101520[[#This Row],[Contract Discount]])</f>
        <v>50.391599999999997</v>
      </c>
      <c r="M32" s="12" t="s">
        <v>774</v>
      </c>
      <c r="N32" s="11" t="s">
        <v>449</v>
      </c>
    </row>
    <row r="33" spans="1:14" ht="15" x14ac:dyDescent="0.2">
      <c r="A33" s="1" t="s">
        <v>284</v>
      </c>
      <c r="B33" s="5" t="s">
        <v>442</v>
      </c>
      <c r="C33" s="38">
        <v>43211507</v>
      </c>
      <c r="D33" s="11" t="s">
        <v>414</v>
      </c>
      <c r="E33" s="11" t="s">
        <v>368</v>
      </c>
      <c r="F33" s="11" t="s">
        <v>414</v>
      </c>
      <c r="G33" s="5" t="s">
        <v>391</v>
      </c>
      <c r="H33" s="11" t="s">
        <v>10</v>
      </c>
      <c r="I33" s="11">
        <v>1</v>
      </c>
      <c r="J33" s="14">
        <v>39.99</v>
      </c>
      <c r="K33" s="13">
        <v>0.16</v>
      </c>
      <c r="L33" s="12">
        <f>Table134101520[[#This Row],[OEM MSRP / List Price]]*(1-Table134101520[[#This Row],[Contract Discount]])</f>
        <v>33.5916</v>
      </c>
      <c r="M33" s="12" t="s">
        <v>774</v>
      </c>
      <c r="N33" s="11" t="s">
        <v>448</v>
      </c>
    </row>
    <row r="34" spans="1:14" ht="15" x14ac:dyDescent="0.2">
      <c r="A34" s="1" t="s">
        <v>285</v>
      </c>
      <c r="B34" s="5" t="s">
        <v>442</v>
      </c>
      <c r="C34" s="38">
        <v>43211507</v>
      </c>
      <c r="D34" s="11" t="s">
        <v>415</v>
      </c>
      <c r="E34" s="11" t="s">
        <v>368</v>
      </c>
      <c r="F34" s="11" t="s">
        <v>415</v>
      </c>
      <c r="G34" s="5" t="s">
        <v>392</v>
      </c>
      <c r="H34" s="11" t="s">
        <v>10</v>
      </c>
      <c r="I34" s="11">
        <v>1</v>
      </c>
      <c r="J34" s="14">
        <v>29.99</v>
      </c>
      <c r="K34" s="13">
        <v>0.16</v>
      </c>
      <c r="L34" s="12">
        <f>Table134101520[[#This Row],[OEM MSRP / List Price]]*(1-Table134101520[[#This Row],[Contract Discount]])</f>
        <v>25.191599999999998</v>
      </c>
      <c r="M34" s="12" t="s">
        <v>774</v>
      </c>
      <c r="N34" s="11" t="s">
        <v>450</v>
      </c>
    </row>
    <row r="35" spans="1:14" ht="15" x14ac:dyDescent="0.2">
      <c r="A35" s="1" t="s">
        <v>286</v>
      </c>
      <c r="B35" s="5" t="s">
        <v>443</v>
      </c>
      <c r="C35" s="38">
        <v>43211507</v>
      </c>
      <c r="D35" s="11" t="s">
        <v>416</v>
      </c>
      <c r="E35" s="11" t="s">
        <v>368</v>
      </c>
      <c r="F35" s="11" t="s">
        <v>416</v>
      </c>
      <c r="G35" s="5" t="s">
        <v>393</v>
      </c>
      <c r="H35" s="11" t="s">
        <v>10</v>
      </c>
      <c r="I35" s="11">
        <v>1</v>
      </c>
      <c r="J35" s="14">
        <v>49.99</v>
      </c>
      <c r="K35" s="13">
        <v>0.16</v>
      </c>
      <c r="L35" s="12">
        <f>Table134101520[[#This Row],[OEM MSRP / List Price]]*(1-Table134101520[[#This Row],[Contract Discount]])</f>
        <v>41.991599999999998</v>
      </c>
      <c r="M35" s="12" t="s">
        <v>774</v>
      </c>
      <c r="N35" s="11" t="s">
        <v>428</v>
      </c>
    </row>
    <row r="36" spans="1:14" ht="15" x14ac:dyDescent="0.2">
      <c r="A36" s="1" t="s">
        <v>287</v>
      </c>
      <c r="B36" s="5" t="s">
        <v>443</v>
      </c>
      <c r="C36" s="38">
        <v>43211507</v>
      </c>
      <c r="D36" s="11" t="s">
        <v>417</v>
      </c>
      <c r="E36" s="11" t="s">
        <v>368</v>
      </c>
      <c r="F36" s="11" t="s">
        <v>417</v>
      </c>
      <c r="G36" s="5" t="s">
        <v>394</v>
      </c>
      <c r="H36" s="11" t="s">
        <v>10</v>
      </c>
      <c r="I36" s="11">
        <v>1</v>
      </c>
      <c r="J36" s="14">
        <v>29.99</v>
      </c>
      <c r="K36" s="13">
        <v>0.16</v>
      </c>
      <c r="L36" s="12">
        <f>Table134101520[[#This Row],[OEM MSRP / List Price]]*(1-Table134101520[[#This Row],[Contract Discount]])</f>
        <v>25.191599999999998</v>
      </c>
      <c r="M36" s="12" t="s">
        <v>774</v>
      </c>
      <c r="N36" s="11" t="s">
        <v>428</v>
      </c>
    </row>
    <row r="37" spans="1:14" ht="15" x14ac:dyDescent="0.2">
      <c r="A37" s="1" t="s">
        <v>288</v>
      </c>
      <c r="B37" s="5" t="s">
        <v>443</v>
      </c>
      <c r="C37" s="38">
        <v>43211507</v>
      </c>
      <c r="D37" s="11" t="s">
        <v>418</v>
      </c>
      <c r="E37" s="11" t="s">
        <v>368</v>
      </c>
      <c r="F37" s="11" t="s">
        <v>418</v>
      </c>
      <c r="G37" s="5" t="s">
        <v>395</v>
      </c>
      <c r="H37" s="11" t="s">
        <v>10</v>
      </c>
      <c r="I37" s="11">
        <v>1</v>
      </c>
      <c r="J37" s="14">
        <v>17.989999999999998</v>
      </c>
      <c r="K37" s="13">
        <v>0.16</v>
      </c>
      <c r="L37" s="12">
        <f>Table134101520[[#This Row],[OEM MSRP / List Price]]*(1-Table134101520[[#This Row],[Contract Discount]])</f>
        <v>15.111599999999997</v>
      </c>
      <c r="M37" s="12" t="s">
        <v>774</v>
      </c>
      <c r="N37" s="11" t="s">
        <v>428</v>
      </c>
    </row>
    <row r="38" spans="1:14" ht="15" x14ac:dyDescent="0.2">
      <c r="A38" s="1" t="s">
        <v>289</v>
      </c>
      <c r="B38" s="5" t="s">
        <v>443</v>
      </c>
      <c r="C38" s="38">
        <v>43211507</v>
      </c>
      <c r="D38" s="11" t="s">
        <v>419</v>
      </c>
      <c r="E38" s="11" t="s">
        <v>368</v>
      </c>
      <c r="F38" s="11" t="s">
        <v>419</v>
      </c>
      <c r="G38" s="5" t="s">
        <v>396</v>
      </c>
      <c r="H38" s="11" t="s">
        <v>10</v>
      </c>
      <c r="I38" s="11">
        <v>1</v>
      </c>
      <c r="J38" s="14">
        <v>44.99</v>
      </c>
      <c r="K38" s="13">
        <v>0.16</v>
      </c>
      <c r="L38" s="12">
        <f>Table134101520[[#This Row],[OEM MSRP / List Price]]*(1-Table134101520[[#This Row],[Contract Discount]])</f>
        <v>37.791600000000003</v>
      </c>
      <c r="M38" s="12" t="s">
        <v>774</v>
      </c>
      <c r="N38" s="11" t="s">
        <v>428</v>
      </c>
    </row>
    <row r="39" spans="1:14" ht="30" x14ac:dyDescent="0.2">
      <c r="A39" s="1" t="s">
        <v>290</v>
      </c>
      <c r="B39" s="5" t="s">
        <v>429</v>
      </c>
      <c r="C39" s="38">
        <v>43211507</v>
      </c>
      <c r="D39" s="11" t="s">
        <v>420</v>
      </c>
      <c r="E39" s="11" t="s">
        <v>368</v>
      </c>
      <c r="F39" s="11" t="s">
        <v>420</v>
      </c>
      <c r="G39" s="5" t="s">
        <v>397</v>
      </c>
      <c r="H39" s="11" t="s">
        <v>10</v>
      </c>
      <c r="I39" s="11">
        <v>1</v>
      </c>
      <c r="J39" s="14">
        <v>49.99</v>
      </c>
      <c r="K39" s="13">
        <v>0.16</v>
      </c>
      <c r="L39" s="12">
        <f>Table134101520[[#This Row],[OEM MSRP / List Price]]*(1-Table134101520[[#This Row],[Contract Discount]])</f>
        <v>41.991599999999998</v>
      </c>
      <c r="M39" s="12" t="s">
        <v>774</v>
      </c>
      <c r="N39" s="11" t="s">
        <v>451</v>
      </c>
    </row>
    <row r="40" spans="1:14" ht="15" x14ac:dyDescent="0.2">
      <c r="A40" s="1" t="s">
        <v>291</v>
      </c>
      <c r="B40" s="5" t="s">
        <v>429</v>
      </c>
      <c r="C40" s="38">
        <v>43211507</v>
      </c>
      <c r="D40" s="11" t="s">
        <v>421</v>
      </c>
      <c r="E40" s="11" t="s">
        <v>368</v>
      </c>
      <c r="F40" s="11" t="s">
        <v>421</v>
      </c>
      <c r="G40" s="5" t="s">
        <v>398</v>
      </c>
      <c r="H40" s="11" t="s">
        <v>10</v>
      </c>
      <c r="I40" s="11">
        <v>1</v>
      </c>
      <c r="J40" s="14">
        <v>49.99</v>
      </c>
      <c r="K40" s="13">
        <v>0.16</v>
      </c>
      <c r="L40" s="12">
        <f>Table134101520[[#This Row],[OEM MSRP / List Price]]*(1-Table134101520[[#This Row],[Contract Discount]])</f>
        <v>41.991599999999998</v>
      </c>
      <c r="M40" s="12" t="s">
        <v>774</v>
      </c>
      <c r="N40" s="11" t="s">
        <v>452</v>
      </c>
    </row>
    <row r="41" spans="1:14" ht="15" x14ac:dyDescent="0.2">
      <c r="A41" s="1" t="s">
        <v>292</v>
      </c>
      <c r="B41" s="5" t="s">
        <v>429</v>
      </c>
      <c r="C41" s="38">
        <v>43211507</v>
      </c>
      <c r="D41" s="11" t="s">
        <v>422</v>
      </c>
      <c r="E41" s="11" t="s">
        <v>368</v>
      </c>
      <c r="F41" s="11" t="s">
        <v>422</v>
      </c>
      <c r="G41" s="5" t="s">
        <v>399</v>
      </c>
      <c r="H41" s="11" t="s">
        <v>10</v>
      </c>
      <c r="I41" s="11">
        <v>1</v>
      </c>
      <c r="J41" s="14">
        <v>76.989999999999995</v>
      </c>
      <c r="K41" s="13">
        <v>0.16</v>
      </c>
      <c r="L41" s="12">
        <f>Table134101520[[#This Row],[OEM MSRP / List Price]]*(1-Table134101520[[#This Row],[Contract Discount]])</f>
        <v>64.671599999999998</v>
      </c>
      <c r="M41" s="12" t="s">
        <v>774</v>
      </c>
      <c r="N41" s="11" t="s">
        <v>428</v>
      </c>
    </row>
    <row r="42" spans="1:14" ht="15" x14ac:dyDescent="0.2">
      <c r="A42" s="1" t="s">
        <v>293</v>
      </c>
      <c r="B42" s="5" t="s">
        <v>444</v>
      </c>
      <c r="C42" s="38">
        <v>43211507</v>
      </c>
      <c r="D42" s="11" t="s">
        <v>423</v>
      </c>
      <c r="E42" s="11" t="s">
        <v>368</v>
      </c>
      <c r="F42" s="11" t="s">
        <v>423</v>
      </c>
      <c r="G42" s="5" t="s">
        <v>400</v>
      </c>
      <c r="H42" s="11" t="s">
        <v>10</v>
      </c>
      <c r="I42" s="11">
        <v>1</v>
      </c>
      <c r="J42" s="14">
        <v>19.989999999999998</v>
      </c>
      <c r="K42" s="13">
        <v>0.16</v>
      </c>
      <c r="L42" s="12">
        <f>Table134101520[[#This Row],[OEM MSRP / List Price]]*(1-Table134101520[[#This Row],[Contract Discount]])</f>
        <v>16.791599999999999</v>
      </c>
      <c r="M42" s="12" t="s">
        <v>774</v>
      </c>
      <c r="N42" s="11" t="s">
        <v>428</v>
      </c>
    </row>
    <row r="43" spans="1:14" ht="15" x14ac:dyDescent="0.2">
      <c r="A43" s="1" t="s">
        <v>294</v>
      </c>
      <c r="B43" s="5" t="s">
        <v>445</v>
      </c>
      <c r="C43" s="38">
        <v>43211507</v>
      </c>
      <c r="D43" s="11" t="s">
        <v>424</v>
      </c>
      <c r="E43" s="11" t="s">
        <v>368</v>
      </c>
      <c r="F43" s="11" t="s">
        <v>424</v>
      </c>
      <c r="G43" s="5" t="s">
        <v>401</v>
      </c>
      <c r="H43" s="11" t="s">
        <v>10</v>
      </c>
      <c r="I43" s="11">
        <v>1</v>
      </c>
      <c r="J43" s="14">
        <v>14.99</v>
      </c>
      <c r="K43" s="13">
        <v>0.16</v>
      </c>
      <c r="L43" s="12">
        <f>Table134101520[[#This Row],[OEM MSRP / List Price]]*(1-Table134101520[[#This Row],[Contract Discount]])</f>
        <v>12.5916</v>
      </c>
      <c r="M43" s="12" t="s">
        <v>774</v>
      </c>
      <c r="N43" s="11" t="s">
        <v>428</v>
      </c>
    </row>
    <row r="44" spans="1:14" ht="30" x14ac:dyDescent="0.2">
      <c r="A44" s="1" t="s">
        <v>295</v>
      </c>
      <c r="B44" s="5" t="s">
        <v>446</v>
      </c>
      <c r="C44" s="38">
        <v>43211507</v>
      </c>
      <c r="D44" s="11" t="s">
        <v>425</v>
      </c>
      <c r="E44" s="11" t="s">
        <v>368</v>
      </c>
      <c r="F44" s="11" t="s">
        <v>425</v>
      </c>
      <c r="G44" s="5" t="s">
        <v>402</v>
      </c>
      <c r="H44" s="11" t="s">
        <v>10</v>
      </c>
      <c r="I44" s="11">
        <v>1</v>
      </c>
      <c r="J44" s="14">
        <v>29.99</v>
      </c>
      <c r="K44" s="13">
        <v>0.16</v>
      </c>
      <c r="L44" s="12">
        <f>Table134101520[[#This Row],[OEM MSRP / List Price]]*(1-Table134101520[[#This Row],[Contract Discount]])</f>
        <v>25.191599999999998</v>
      </c>
      <c r="M44" s="12" t="s">
        <v>774</v>
      </c>
      <c r="N44" s="11" t="s">
        <v>428</v>
      </c>
    </row>
    <row r="45" spans="1:14" ht="15" x14ac:dyDescent="0.2">
      <c r="A45" s="1" t="s">
        <v>296</v>
      </c>
      <c r="B45" s="5" t="s">
        <v>545</v>
      </c>
      <c r="C45" s="38">
        <v>43211507</v>
      </c>
      <c r="D45" s="11" t="s">
        <v>426</v>
      </c>
      <c r="E45" s="11" t="s">
        <v>368</v>
      </c>
      <c r="F45" s="11" t="s">
        <v>426</v>
      </c>
      <c r="G45" s="5" t="s">
        <v>403</v>
      </c>
      <c r="H45" s="11" t="s">
        <v>10</v>
      </c>
      <c r="I45" s="11">
        <v>1</v>
      </c>
      <c r="J45" s="14">
        <v>44.99</v>
      </c>
      <c r="K45" s="13">
        <v>0.16</v>
      </c>
      <c r="L45" s="12">
        <f>Table134101520[[#This Row],[OEM MSRP / List Price]]*(1-Table134101520[[#This Row],[Contract Discount]])</f>
        <v>37.791600000000003</v>
      </c>
      <c r="M45" s="12" t="s">
        <v>774</v>
      </c>
      <c r="N45" s="11" t="s">
        <v>428</v>
      </c>
    </row>
    <row r="46" spans="1:14" ht="15" x14ac:dyDescent="0.2">
      <c r="A46" s="1" t="s">
        <v>297</v>
      </c>
      <c r="B46" s="5" t="s">
        <v>447</v>
      </c>
      <c r="C46" s="38">
        <v>43211507</v>
      </c>
      <c r="D46" s="11" t="s">
        <v>427</v>
      </c>
      <c r="E46" s="11" t="s">
        <v>368</v>
      </c>
      <c r="F46" s="11" t="s">
        <v>427</v>
      </c>
      <c r="G46" s="5" t="s">
        <v>404</v>
      </c>
      <c r="H46" s="11" t="s">
        <v>10</v>
      </c>
      <c r="I46" s="11">
        <v>1</v>
      </c>
      <c r="J46" s="14">
        <v>49.99</v>
      </c>
      <c r="K46" s="13">
        <v>0.16</v>
      </c>
      <c r="L46" s="12">
        <f>Table134101520[[#This Row],[OEM MSRP / List Price]]*(1-Table134101520[[#This Row],[Contract Discount]])</f>
        <v>41.991599999999998</v>
      </c>
      <c r="M46" s="12" t="s">
        <v>774</v>
      </c>
      <c r="N46" s="11" t="s">
        <v>428</v>
      </c>
    </row>
    <row r="47" spans="1:14" s="10" customFormat="1" ht="20.25" x14ac:dyDescent="0.25">
      <c r="A47" s="55" t="s">
        <v>265</v>
      </c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</row>
    <row r="48" spans="1:14" ht="65.25" customHeight="1" x14ac:dyDescent="0.2">
      <c r="A48" s="2" t="s">
        <v>7</v>
      </c>
      <c r="B48" s="3" t="s">
        <v>8</v>
      </c>
      <c r="C48" s="3" t="s">
        <v>6</v>
      </c>
      <c r="D48" s="3" t="s">
        <v>4</v>
      </c>
      <c r="E48" s="3" t="s">
        <v>5</v>
      </c>
      <c r="F48" s="3" t="s">
        <v>3</v>
      </c>
      <c r="G48" s="3" t="s">
        <v>0</v>
      </c>
      <c r="H48" s="3" t="s">
        <v>1</v>
      </c>
      <c r="I48" s="3" t="s">
        <v>11</v>
      </c>
      <c r="J48" s="4" t="s">
        <v>21</v>
      </c>
      <c r="K48" s="4" t="s">
        <v>2</v>
      </c>
      <c r="L48" s="4" t="s">
        <v>9</v>
      </c>
      <c r="M48" s="18" t="s">
        <v>24</v>
      </c>
      <c r="N48" s="16" t="s">
        <v>23</v>
      </c>
    </row>
    <row r="49" spans="1:14" s="37" customFormat="1" ht="30" x14ac:dyDescent="0.2">
      <c r="A49" s="1" t="s">
        <v>298</v>
      </c>
      <c r="B49" s="5" t="s">
        <v>796</v>
      </c>
      <c r="C49" s="38">
        <v>43211507</v>
      </c>
      <c r="D49" s="11" t="s">
        <v>550</v>
      </c>
      <c r="E49" s="11" t="s">
        <v>368</v>
      </c>
      <c r="F49" s="11" t="s">
        <v>550</v>
      </c>
      <c r="G49" s="5" t="s">
        <v>798</v>
      </c>
      <c r="H49" s="11" t="s">
        <v>10</v>
      </c>
      <c r="I49" s="11">
        <v>1</v>
      </c>
      <c r="J49" s="14">
        <v>89</v>
      </c>
      <c r="K49" s="13">
        <v>0.16</v>
      </c>
      <c r="L49" s="12">
        <v>74.760000000000005</v>
      </c>
      <c r="M49" s="12" t="s">
        <v>775</v>
      </c>
      <c r="N49" s="11" t="s">
        <v>716</v>
      </c>
    </row>
    <row r="50" spans="1:14" s="37" customFormat="1" ht="30" x14ac:dyDescent="0.2">
      <c r="A50" s="1" t="s">
        <v>299</v>
      </c>
      <c r="B50" s="5" t="s">
        <v>797</v>
      </c>
      <c r="C50" s="38">
        <v>43211507</v>
      </c>
      <c r="D50" s="11" t="s">
        <v>551</v>
      </c>
      <c r="E50" s="11" t="s">
        <v>368</v>
      </c>
      <c r="F50" s="11" t="s">
        <v>551</v>
      </c>
      <c r="G50" s="5" t="s">
        <v>799</v>
      </c>
      <c r="H50" s="11" t="s">
        <v>10</v>
      </c>
      <c r="I50" s="11">
        <v>1</v>
      </c>
      <c r="J50" s="14">
        <v>219</v>
      </c>
      <c r="K50" s="13">
        <v>0.16</v>
      </c>
      <c r="L50" s="12">
        <v>183.96</v>
      </c>
      <c r="M50" s="12" t="s">
        <v>775</v>
      </c>
      <c r="N50" s="11" t="s">
        <v>716</v>
      </c>
    </row>
    <row r="51" spans="1:14" s="37" customFormat="1" ht="30" x14ac:dyDescent="0.2">
      <c r="A51" s="1" t="s">
        <v>300</v>
      </c>
      <c r="B51" s="5" t="s">
        <v>628</v>
      </c>
      <c r="C51" s="38">
        <v>43211507</v>
      </c>
      <c r="D51" s="11" t="s">
        <v>552</v>
      </c>
      <c r="E51" s="11" t="s">
        <v>368</v>
      </c>
      <c r="F51" s="11" t="s">
        <v>552</v>
      </c>
      <c r="G51" s="5" t="s">
        <v>553</v>
      </c>
      <c r="H51" s="11" t="s">
        <v>10</v>
      </c>
      <c r="I51" s="11">
        <v>1</v>
      </c>
      <c r="J51" s="14">
        <v>129</v>
      </c>
      <c r="K51" s="13">
        <v>0.16</v>
      </c>
      <c r="L51" s="12">
        <v>108.36</v>
      </c>
      <c r="M51" s="12" t="s">
        <v>775</v>
      </c>
      <c r="N51" s="11" t="s">
        <v>716</v>
      </c>
    </row>
    <row r="52" spans="1:14" s="37" customFormat="1" ht="30" x14ac:dyDescent="0.2">
      <c r="A52" s="1" t="s">
        <v>301</v>
      </c>
      <c r="B52" s="5" t="s">
        <v>626</v>
      </c>
      <c r="C52" s="38">
        <v>43211507</v>
      </c>
      <c r="D52" s="11" t="s">
        <v>554</v>
      </c>
      <c r="E52" s="11" t="s">
        <v>368</v>
      </c>
      <c r="F52" s="11" t="s">
        <v>554</v>
      </c>
      <c r="G52" s="5" t="s">
        <v>555</v>
      </c>
      <c r="H52" s="11" t="s">
        <v>10</v>
      </c>
      <c r="I52" s="11">
        <v>1</v>
      </c>
      <c r="J52" s="14">
        <v>199</v>
      </c>
      <c r="K52" s="13">
        <v>0.16</v>
      </c>
      <c r="L52" s="12">
        <v>167.16</v>
      </c>
      <c r="M52" s="12" t="s">
        <v>775</v>
      </c>
      <c r="N52" s="11" t="s">
        <v>716</v>
      </c>
    </row>
    <row r="53" spans="1:14" s="37" customFormat="1" ht="30" x14ac:dyDescent="0.2">
      <c r="A53" s="1" t="s">
        <v>302</v>
      </c>
      <c r="B53" s="5" t="s">
        <v>627</v>
      </c>
      <c r="C53" s="38">
        <v>43211507</v>
      </c>
      <c r="D53" s="11" t="s">
        <v>556</v>
      </c>
      <c r="E53" s="11" t="s">
        <v>368</v>
      </c>
      <c r="F53" s="11" t="s">
        <v>556</v>
      </c>
      <c r="G53" s="5" t="s">
        <v>557</v>
      </c>
      <c r="H53" s="11" t="s">
        <v>10</v>
      </c>
      <c r="I53" s="11">
        <v>1</v>
      </c>
      <c r="J53" s="14">
        <v>219</v>
      </c>
      <c r="K53" s="13">
        <v>0.16</v>
      </c>
      <c r="L53" s="12">
        <v>183.96</v>
      </c>
      <c r="M53" s="12" t="s">
        <v>775</v>
      </c>
      <c r="N53" s="11" t="s">
        <v>716</v>
      </c>
    </row>
    <row r="54" spans="1:14" s="37" customFormat="1" ht="15" x14ac:dyDescent="0.2">
      <c r="A54" s="1" t="s">
        <v>303</v>
      </c>
      <c r="B54" s="5" t="s">
        <v>790</v>
      </c>
      <c r="C54" s="11">
        <v>43211507</v>
      </c>
      <c r="D54" s="11" t="s">
        <v>731</v>
      </c>
      <c r="E54" s="11" t="s">
        <v>368</v>
      </c>
      <c r="F54" s="11" t="s">
        <v>731</v>
      </c>
      <c r="G54" s="5" t="s">
        <v>732</v>
      </c>
      <c r="H54" s="11" t="s">
        <v>10</v>
      </c>
      <c r="I54" s="11">
        <v>1</v>
      </c>
      <c r="J54" s="47">
        <v>19</v>
      </c>
      <c r="K54" s="48">
        <v>0.16</v>
      </c>
      <c r="L54" s="49">
        <v>15.96</v>
      </c>
      <c r="M54" s="12" t="s">
        <v>775</v>
      </c>
      <c r="N54" s="11" t="s">
        <v>726</v>
      </c>
    </row>
    <row r="55" spans="1:14" s="37" customFormat="1" ht="15" x14ac:dyDescent="0.2">
      <c r="A55" s="1" t="s">
        <v>304</v>
      </c>
      <c r="B55" s="5" t="s">
        <v>791</v>
      </c>
      <c r="C55" s="11">
        <v>43211507</v>
      </c>
      <c r="D55" s="11" t="s">
        <v>733</v>
      </c>
      <c r="E55" s="11" t="s">
        <v>368</v>
      </c>
      <c r="F55" s="11" t="s">
        <v>733</v>
      </c>
      <c r="G55" s="5" t="s">
        <v>734</v>
      </c>
      <c r="H55" s="11" t="s">
        <v>10</v>
      </c>
      <c r="I55" s="11">
        <v>1</v>
      </c>
      <c r="J55" s="47">
        <v>59</v>
      </c>
      <c r="K55" s="48">
        <v>0.16</v>
      </c>
      <c r="L55" s="49">
        <v>49.56</v>
      </c>
      <c r="M55" s="12" t="s">
        <v>775</v>
      </c>
      <c r="N55" s="11" t="s">
        <v>726</v>
      </c>
    </row>
    <row r="56" spans="1:14" s="37" customFormat="1" ht="15" x14ac:dyDescent="0.2">
      <c r="A56" s="1" t="s">
        <v>755</v>
      </c>
      <c r="B56" s="5" t="s">
        <v>795</v>
      </c>
      <c r="C56" s="38">
        <v>43211507</v>
      </c>
      <c r="D56" s="11" t="s">
        <v>724</v>
      </c>
      <c r="E56" s="11" t="s">
        <v>368</v>
      </c>
      <c r="F56" s="11" t="s">
        <v>724</v>
      </c>
      <c r="G56" s="5" t="s">
        <v>725</v>
      </c>
      <c r="H56" s="11" t="s">
        <v>10</v>
      </c>
      <c r="I56" s="11">
        <v>1</v>
      </c>
      <c r="J56" s="47">
        <v>89</v>
      </c>
      <c r="K56" s="40">
        <v>0.16</v>
      </c>
      <c r="L56" s="39">
        <v>74.760000000000005</v>
      </c>
      <c r="M56" s="12" t="s">
        <v>775</v>
      </c>
      <c r="N56" s="11" t="s">
        <v>726</v>
      </c>
    </row>
    <row r="57" spans="1:14" s="37" customFormat="1" ht="15" x14ac:dyDescent="0.2">
      <c r="A57" s="1" t="s">
        <v>756</v>
      </c>
      <c r="B57" s="5" t="s">
        <v>793</v>
      </c>
      <c r="C57" s="11">
        <v>43211507</v>
      </c>
      <c r="D57" s="11" t="s">
        <v>727</v>
      </c>
      <c r="E57" s="11" t="s">
        <v>368</v>
      </c>
      <c r="F57" s="11" t="s">
        <v>727</v>
      </c>
      <c r="G57" s="5" t="s">
        <v>728</v>
      </c>
      <c r="H57" s="11" t="s">
        <v>10</v>
      </c>
      <c r="I57" s="11">
        <v>1</v>
      </c>
      <c r="J57" s="47">
        <v>49</v>
      </c>
      <c r="K57" s="48">
        <v>0.16</v>
      </c>
      <c r="L57" s="49">
        <v>41.16</v>
      </c>
      <c r="M57" s="12" t="s">
        <v>775</v>
      </c>
      <c r="N57" s="11" t="s">
        <v>726</v>
      </c>
    </row>
    <row r="58" spans="1:14" s="37" customFormat="1" ht="15" x14ac:dyDescent="0.2">
      <c r="A58" s="1" t="s">
        <v>757</v>
      </c>
      <c r="B58" s="5" t="s">
        <v>794</v>
      </c>
      <c r="C58" s="11">
        <v>43211507</v>
      </c>
      <c r="D58" s="11" t="s">
        <v>729</v>
      </c>
      <c r="E58" s="11" t="s">
        <v>368</v>
      </c>
      <c r="F58" s="11" t="s">
        <v>729</v>
      </c>
      <c r="G58" s="5" t="s">
        <v>730</v>
      </c>
      <c r="H58" s="11" t="s">
        <v>10</v>
      </c>
      <c r="I58" s="11">
        <v>1</v>
      </c>
      <c r="J58" s="47">
        <v>69</v>
      </c>
      <c r="K58" s="48">
        <v>0.16</v>
      </c>
      <c r="L58" s="49">
        <v>57.96</v>
      </c>
      <c r="M58" s="12" t="s">
        <v>775</v>
      </c>
      <c r="N58" s="11" t="s">
        <v>726</v>
      </c>
    </row>
    <row r="59" spans="1:14" s="37" customFormat="1" ht="15" x14ac:dyDescent="0.2">
      <c r="A59" s="1" t="s">
        <v>758</v>
      </c>
      <c r="B59" s="5" t="s">
        <v>792</v>
      </c>
      <c r="C59" s="11">
        <v>43211507</v>
      </c>
      <c r="D59" s="11" t="s">
        <v>735</v>
      </c>
      <c r="E59" s="11" t="s">
        <v>368</v>
      </c>
      <c r="F59" s="11" t="s">
        <v>735</v>
      </c>
      <c r="G59" s="5" t="s">
        <v>736</v>
      </c>
      <c r="H59" s="11" t="s">
        <v>10</v>
      </c>
      <c r="I59" s="11">
        <v>1</v>
      </c>
      <c r="J59" s="47">
        <v>49</v>
      </c>
      <c r="K59" s="48">
        <v>0.16</v>
      </c>
      <c r="L59" s="49">
        <v>41.16</v>
      </c>
      <c r="M59" s="12" t="s">
        <v>775</v>
      </c>
      <c r="N59" s="11" t="s">
        <v>726</v>
      </c>
    </row>
    <row r="60" spans="1:14" s="37" customFormat="1" ht="15" x14ac:dyDescent="0.2">
      <c r="A60" s="1" t="s">
        <v>759</v>
      </c>
      <c r="B60" s="5" t="s">
        <v>792</v>
      </c>
      <c r="C60" s="11">
        <v>43211507</v>
      </c>
      <c r="D60" s="11" t="s">
        <v>737</v>
      </c>
      <c r="E60" s="11" t="s">
        <v>368</v>
      </c>
      <c r="F60" s="11" t="s">
        <v>737</v>
      </c>
      <c r="G60" s="5" t="s">
        <v>738</v>
      </c>
      <c r="H60" s="11" t="s">
        <v>10</v>
      </c>
      <c r="I60" s="11">
        <v>1</v>
      </c>
      <c r="J60" s="47">
        <v>29</v>
      </c>
      <c r="K60" s="48">
        <v>0.16</v>
      </c>
      <c r="L60" s="49">
        <v>24.36</v>
      </c>
      <c r="M60" s="12" t="s">
        <v>775</v>
      </c>
      <c r="N60" s="11" t="s">
        <v>726</v>
      </c>
    </row>
    <row r="61" spans="1:14" s="37" customFormat="1" ht="15" x14ac:dyDescent="0.2">
      <c r="A61" s="1" t="s">
        <v>760</v>
      </c>
      <c r="B61" s="5" t="s">
        <v>793</v>
      </c>
      <c r="C61" s="11">
        <v>43211507</v>
      </c>
      <c r="D61" s="11" t="s">
        <v>739</v>
      </c>
      <c r="E61" s="11" t="s">
        <v>368</v>
      </c>
      <c r="F61" s="11" t="s">
        <v>739</v>
      </c>
      <c r="G61" s="5" t="s">
        <v>740</v>
      </c>
      <c r="H61" s="11" t="s">
        <v>10</v>
      </c>
      <c r="I61" s="11">
        <v>1</v>
      </c>
      <c r="J61" s="47">
        <v>29</v>
      </c>
      <c r="K61" s="48">
        <v>0.16</v>
      </c>
      <c r="L61" s="49">
        <v>24.36</v>
      </c>
      <c r="M61" s="12" t="s">
        <v>775</v>
      </c>
      <c r="N61" s="11" t="s">
        <v>726</v>
      </c>
    </row>
    <row r="62" spans="1:14" s="37" customFormat="1" ht="15" x14ac:dyDescent="0.2">
      <c r="A62" s="1" t="s">
        <v>761</v>
      </c>
      <c r="B62" s="5" t="s">
        <v>794</v>
      </c>
      <c r="C62" s="11">
        <v>43211507</v>
      </c>
      <c r="D62" s="11" t="s">
        <v>714</v>
      </c>
      <c r="E62" s="11" t="s">
        <v>368</v>
      </c>
      <c r="F62" s="11" t="s">
        <v>714</v>
      </c>
      <c r="G62" s="5" t="s">
        <v>741</v>
      </c>
      <c r="H62" s="11" t="s">
        <v>10</v>
      </c>
      <c r="I62" s="11">
        <v>1</v>
      </c>
      <c r="J62" s="47">
        <v>39</v>
      </c>
      <c r="K62" s="48">
        <v>0.16</v>
      </c>
      <c r="L62" s="49">
        <v>32.76</v>
      </c>
      <c r="M62" s="12" t="s">
        <v>775</v>
      </c>
      <c r="N62" s="11" t="s">
        <v>726</v>
      </c>
    </row>
    <row r="63" spans="1:14" s="37" customFormat="1" ht="15" x14ac:dyDescent="0.2">
      <c r="A63" s="1" t="s">
        <v>762</v>
      </c>
      <c r="B63" s="5" t="s">
        <v>795</v>
      </c>
      <c r="C63" s="38">
        <v>43211507</v>
      </c>
      <c r="D63" s="11" t="s">
        <v>715</v>
      </c>
      <c r="E63" s="11" t="s">
        <v>368</v>
      </c>
      <c r="F63" s="11" t="s">
        <v>715</v>
      </c>
      <c r="G63" s="5" t="s">
        <v>742</v>
      </c>
      <c r="H63" s="11" t="s">
        <v>10</v>
      </c>
      <c r="I63" s="11">
        <v>1</v>
      </c>
      <c r="J63" s="47">
        <v>69</v>
      </c>
      <c r="K63" s="40">
        <v>0.16</v>
      </c>
      <c r="L63" s="39">
        <v>57.96</v>
      </c>
      <c r="M63" s="12" t="s">
        <v>775</v>
      </c>
      <c r="N63" s="11" t="s">
        <v>726</v>
      </c>
    </row>
    <row r="64" spans="1:14" s="50" customFormat="1" ht="20.25" x14ac:dyDescent="0.25">
      <c r="A64" s="54" t="s">
        <v>46</v>
      </c>
      <c r="B64" s="54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</row>
    <row r="65" spans="1:14" ht="65.25" customHeight="1" x14ac:dyDescent="0.2">
      <c r="A65" s="2" t="s">
        <v>7</v>
      </c>
      <c r="B65" s="3" t="s">
        <v>8</v>
      </c>
      <c r="C65" s="3" t="s">
        <v>6</v>
      </c>
      <c r="D65" s="3" t="s">
        <v>3</v>
      </c>
      <c r="E65" s="3" t="s">
        <v>1</v>
      </c>
      <c r="F65" s="3" t="s">
        <v>11</v>
      </c>
      <c r="G65" s="4" t="s">
        <v>22</v>
      </c>
      <c r="H65" s="4" t="s">
        <v>2</v>
      </c>
      <c r="I65" s="4" t="s">
        <v>9</v>
      </c>
      <c r="J65" s="53"/>
      <c r="K65" s="53"/>
      <c r="L65" s="53"/>
      <c r="M65" s="53"/>
      <c r="N65" s="53"/>
    </row>
    <row r="66" spans="1:14" ht="15" x14ac:dyDescent="0.2">
      <c r="A66" s="1" t="s">
        <v>85</v>
      </c>
      <c r="B66" s="5" t="s">
        <v>14</v>
      </c>
      <c r="C66" s="15">
        <v>81110000</v>
      </c>
      <c r="D66" s="11" t="s">
        <v>467</v>
      </c>
      <c r="E66" s="11" t="s">
        <v>10</v>
      </c>
      <c r="F66" s="11">
        <v>1</v>
      </c>
      <c r="G66" s="14">
        <v>70</v>
      </c>
      <c r="H66" s="13">
        <v>0.4</v>
      </c>
      <c r="I66" s="12">
        <f>Table1345111621[[#This Row],[Contractor''s Standard Hourly Rate]]*(1-Table1345111621[[#This Row],[Contract Discount]])</f>
        <v>42</v>
      </c>
      <c r="J66" s="53"/>
      <c r="K66" s="53"/>
      <c r="L66" s="53"/>
      <c r="M66" s="53"/>
      <c r="N66" s="53"/>
    </row>
    <row r="67" spans="1:14" ht="60" x14ac:dyDescent="0.2">
      <c r="A67" s="1" t="s">
        <v>86</v>
      </c>
      <c r="B67" s="5" t="s">
        <v>15</v>
      </c>
      <c r="C67" s="15">
        <v>81110000</v>
      </c>
      <c r="D67" s="11" t="s">
        <v>468</v>
      </c>
      <c r="E67" s="11" t="s">
        <v>10</v>
      </c>
      <c r="F67" s="11">
        <v>1</v>
      </c>
      <c r="G67" s="14">
        <v>15</v>
      </c>
      <c r="H67" s="13">
        <v>0.4</v>
      </c>
      <c r="I67" s="12">
        <f>Table1345111621[[#This Row],[Contractor''s Standard Hourly Rate]]*(1-Table1345111621[[#This Row],[Contract Discount]])</f>
        <v>9</v>
      </c>
      <c r="J67" s="53"/>
      <c r="K67" s="53"/>
      <c r="L67" s="53"/>
      <c r="M67" s="53"/>
      <c r="N67" s="53"/>
    </row>
    <row r="68" spans="1:14" ht="45" x14ac:dyDescent="0.2">
      <c r="A68" s="1" t="s">
        <v>87</v>
      </c>
      <c r="B68" s="6" t="s">
        <v>16</v>
      </c>
      <c r="C68" s="15">
        <v>81110000</v>
      </c>
      <c r="D68" s="11" t="s">
        <v>469</v>
      </c>
      <c r="E68" s="11" t="s">
        <v>10</v>
      </c>
      <c r="F68" s="11">
        <v>1</v>
      </c>
      <c r="G68" s="14">
        <v>0</v>
      </c>
      <c r="H68" s="13">
        <v>0.4</v>
      </c>
      <c r="I68" s="12">
        <f>Table1345111621[[#This Row],[Contractor''s Standard Hourly Rate]]*(1-Table1345111621[[#This Row],[Contract Discount]])</f>
        <v>0</v>
      </c>
      <c r="J68" s="53"/>
      <c r="K68" s="53"/>
      <c r="L68" s="53"/>
      <c r="M68" s="53"/>
      <c r="N68" s="53"/>
    </row>
    <row r="69" spans="1:14" ht="30" x14ac:dyDescent="0.2">
      <c r="A69" s="1" t="s">
        <v>88</v>
      </c>
      <c r="B69" s="5" t="s">
        <v>17</v>
      </c>
      <c r="C69" s="15">
        <v>81110000</v>
      </c>
      <c r="D69" s="11" t="s">
        <v>470</v>
      </c>
      <c r="E69" s="11" t="s">
        <v>10</v>
      </c>
      <c r="F69" s="11">
        <v>1</v>
      </c>
      <c r="G69" s="14">
        <v>55</v>
      </c>
      <c r="H69" s="13">
        <v>0.4</v>
      </c>
      <c r="I69" s="12">
        <f>Table1345111621[[#This Row],[Contractor''s Standard Hourly Rate]]*(1-Table1345111621[[#This Row],[Contract Discount]])</f>
        <v>33</v>
      </c>
      <c r="J69" s="53"/>
      <c r="K69" s="53"/>
      <c r="L69" s="53"/>
      <c r="M69" s="53"/>
      <c r="N69" s="53"/>
    </row>
    <row r="70" spans="1:14" ht="30" x14ac:dyDescent="0.2">
      <c r="A70" s="1" t="s">
        <v>89</v>
      </c>
      <c r="B70" s="5" t="s">
        <v>18</v>
      </c>
      <c r="C70" s="15">
        <v>81110000</v>
      </c>
      <c r="D70" s="11" t="s">
        <v>471</v>
      </c>
      <c r="E70" s="11" t="s">
        <v>10</v>
      </c>
      <c r="F70" s="11">
        <v>1</v>
      </c>
      <c r="G70" s="14">
        <v>0</v>
      </c>
      <c r="H70" s="13">
        <v>0.4</v>
      </c>
      <c r="I70" s="12">
        <f>Table1345111621[[#This Row],[Contractor''s Standard Hourly Rate]]*(1-Table1345111621[[#This Row],[Contract Discount]])</f>
        <v>0</v>
      </c>
      <c r="J70" s="53"/>
      <c r="K70" s="53"/>
      <c r="L70" s="53"/>
      <c r="M70" s="53"/>
      <c r="N70" s="53"/>
    </row>
    <row r="71" spans="1:14" ht="30" x14ac:dyDescent="0.2">
      <c r="A71" s="1" t="s">
        <v>90</v>
      </c>
      <c r="B71" s="5" t="s">
        <v>19</v>
      </c>
      <c r="C71" s="15">
        <v>81110000</v>
      </c>
      <c r="D71" s="11" t="s">
        <v>472</v>
      </c>
      <c r="E71" s="11" t="s">
        <v>10</v>
      </c>
      <c r="F71" s="11">
        <v>1</v>
      </c>
      <c r="G71" s="14">
        <v>70</v>
      </c>
      <c r="H71" s="13">
        <v>0.4</v>
      </c>
      <c r="I71" s="12">
        <f>Table1345111621[[#This Row],[Contractor''s Standard Hourly Rate]]*(1-Table1345111621[[#This Row],[Contract Discount]])</f>
        <v>42</v>
      </c>
      <c r="J71" s="53"/>
      <c r="K71" s="53"/>
      <c r="L71" s="53"/>
      <c r="M71" s="53"/>
      <c r="N71" s="53"/>
    </row>
    <row r="72" spans="1:14" ht="30" x14ac:dyDescent="0.2">
      <c r="A72" s="1" t="s">
        <v>91</v>
      </c>
      <c r="B72" s="5" t="s">
        <v>20</v>
      </c>
      <c r="C72" s="15">
        <v>81110000</v>
      </c>
      <c r="D72" s="11" t="s">
        <v>473</v>
      </c>
      <c r="E72" s="11" t="s">
        <v>10</v>
      </c>
      <c r="F72" s="11">
        <v>1</v>
      </c>
      <c r="G72" s="14">
        <v>140</v>
      </c>
      <c r="H72" s="13">
        <v>0.4</v>
      </c>
      <c r="I72" s="12">
        <f>Table1345111621[[#This Row],[Contractor''s Standard Hourly Rate]]*(1-Table1345111621[[#This Row],[Contract Discount]])</f>
        <v>84</v>
      </c>
      <c r="J72" s="53"/>
      <c r="K72" s="53"/>
      <c r="L72" s="53"/>
      <c r="M72" s="53"/>
      <c r="N72" s="53"/>
    </row>
    <row r="73" spans="1:14" x14ac:dyDescent="0.25">
      <c r="A73" s="52" t="s">
        <v>474</v>
      </c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</row>
    <row r="74" spans="1:14" ht="15" hidden="1" x14ac:dyDescent="0.2">
      <c r="A74" s="8"/>
    </row>
    <row r="75" spans="1:14" x14ac:dyDescent="0.25"/>
    <row r="76" spans="1:14" x14ac:dyDescent="0.25"/>
  </sheetData>
  <sheetProtection algorithmName="SHA-512" hashValue="cYCxmwV/oLNzF87fdHwHwNp/w+R4FNWs514xsr2/GFZBlVRSESXQWC7YCT1IuvS/hznr/LqEs3LAw2Obg+Wi7w==" saltValue="EjWVW6REnFqHQ2nWe4a5EA==" spinCount="100000" sheet="1" objects="1" scenarios="1"/>
  <mergeCells count="14">
    <mergeCell ref="A73:N73"/>
    <mergeCell ref="J65:N72"/>
    <mergeCell ref="A64:N64"/>
    <mergeCell ref="A47:N47"/>
    <mergeCell ref="A22:N22"/>
    <mergeCell ref="A6:N6"/>
    <mergeCell ref="A18:N18"/>
    <mergeCell ref="A1:N1"/>
    <mergeCell ref="A2:N2"/>
    <mergeCell ref="A3:N3"/>
    <mergeCell ref="A4:N4"/>
    <mergeCell ref="A5:G5"/>
    <mergeCell ref="H5:N5"/>
    <mergeCell ref="A7:N7"/>
  </mergeCells>
  <phoneticPr fontId="15" type="noConversion"/>
  <dataValidations count="17">
    <dataValidation allowBlank="1" showInputMessage="1" showErrorMessage="1" prompt="Product Category_x000a_" sqref="N24:N46 N9:N17 N20:N21" xr:uid="{B380A4DD-292B-4782-85A0-1123F3B78AC3}"/>
    <dataValidation allowBlank="1" showInputMessage="1" showErrorMessage="1" prompt="Non-Core Segment ID" sqref="M9:M17 M24:M46 M20:M21 M49:M63" xr:uid="{82A0C80E-9984-4E74-9258-6F1B95AFC953}"/>
    <dataValidation allowBlank="1" showInputMessage="1" showErrorMessage="1" prompt="Contractor's Standard Hourly Rate" sqref="G66:G72" xr:uid="{1D7CC6B2-A8E9-4718-93FD-AADB85C43159}"/>
    <dataValidation allowBlank="1" showInputMessage="1" showErrorMessage="1" prompt="UNSPSC Code" sqref="C66:C72 C24:C46 C20:C21 C49:C63" xr:uid="{7E0D59DC-0D6D-4525-8C25-2A619ED49A64}"/>
    <dataValidation allowBlank="1" showInputMessage="1" showErrorMessage="1" prompt="Contract Discount" sqref="K20:K21 K24:K46 H66:H72 K9:K17 K49:K63" xr:uid="{88A74002-7517-4041-AC5B-5D6E5CD393EF}"/>
    <dataValidation allowBlank="1" showInputMessage="1" showErrorMessage="1" prompt="OEM MSRP / List Price" sqref="J24:J46 J20:J21 J9:J17 J49:J63" xr:uid="{755BC8E0-4821-45EB-9BFF-4336CF9426B3}"/>
    <dataValidation allowBlank="1" showInputMessage="1" showErrorMessage="1" prompt="Commodity Description" sqref="B66:B72 B24:B46 B20:B21 B9:B17 B49:B63" xr:uid="{44ECC2FE-412C-438A-A23E-D89E0F8ACABA}"/>
    <dataValidation allowBlank="1" showInputMessage="1" showErrorMessage="1" prompt="Contract Price" sqref="I66:I72 L24:L46 L20:L21 L9:L17 L49:L63" xr:uid="{C01BDFA4-03E0-4E86-ADCE-91852582D3BD}"/>
    <dataValidation allowBlank="1" showInputMessage="1" showErrorMessage="1" prompt="Quantity in Unit of Measure" sqref="F66:F72 I24:I46 I20:I21 I9:I17 I49:I63" xr:uid="{383DE4CC-ADC5-490D-8356-BCE52C57D60C}"/>
    <dataValidation allowBlank="1" showInputMessage="1" showErrorMessage="1" prompt="Unit of Measure" sqref="E66:E72 H24:H46 H20:H21 H9:H17 H49:H63" xr:uid="{B15AA3AF-2B4F-4632-BFCC-7DE1073D46F4}"/>
    <dataValidation allowBlank="1" showInputMessage="1" showErrorMessage="1" prompt="Item Description" sqref="G24:G46 G20:G21 G9:G17 G49:G63" xr:uid="{15C1F8F1-9E3C-415F-A17A-F2DB099DC3B4}"/>
    <dataValidation allowBlank="1" showInputMessage="1" showErrorMessage="1" prompt="Stock Keeping Unit Number or Item Number" sqref="D66:D72 F24:F46 F20:F21 F9:F17 F49:F63" xr:uid="{B7E9E71C-F007-4F50-9970-6FB0F6E606FD}"/>
    <dataValidation allowBlank="1" showInputMessage="1" showErrorMessage="1" prompt="Manufacturer (OEM)" sqref="E24:E46 E20:E21 E9:E17 E49:E63" xr:uid="{AFC508E6-A9A3-491D-9AD9-B768CCF160FC}"/>
    <dataValidation allowBlank="1" showInputMessage="1" showErrorMessage="1" prompt="Manufacturer Part Number (OEM #)" sqref="D24:D46 D20:D21 D9:D17 D49:D63" xr:uid="{9C2D30FE-6B1C-49F4-AD61-A0594AD8B321}"/>
    <dataValidation allowBlank="1" showInputMessage="1" showErrorMessage="1" prompt="UNSPSC Code (Version 11)" sqref="C9:C17" xr:uid="{AF933999-8D45-4F9C-8A66-4F037B9C7269}"/>
    <dataValidation allowBlank="1" showInputMessage="1" showErrorMessage="1" prompt="Contact line item number (CLIN)" sqref="A66:A72 A20:A21 A24:A46 A9:A17 A49:A63" xr:uid="{4B398A93-BE84-4C81-8288-8304F182663E}"/>
    <dataValidation allowBlank="1" showInputMessage="1" showErrorMessage="1" prompt="Segment ID /Product Category/Group ID_x000a_" sqref="N49:N63" xr:uid="{A526C07B-45B2-45F1-9866-435D56311772}"/>
  </dataValidations>
  <hyperlinks>
    <hyperlink ref="H5" r:id="rId1" xr:uid="{CB7B264A-6985-4B1B-80B8-740FAF88DBBB}"/>
    <hyperlink ref="H5:J5" r:id="rId2" display="add link to the Contractor's Website" xr:uid="{FE340084-6ABA-4E68-8BAE-5549791A2067}"/>
  </hyperlinks>
  <printOptions horizontalCentered="1"/>
  <pageMargins left="0.25" right="0.25" top="0.25" bottom="0.25" header="0.5" footer="0.5"/>
  <pageSetup paperSize="3" scale="65" orientation="landscape" r:id="rId3"/>
  <headerFooter alignWithMargins="0">
    <oddFooter>Page &amp;P</oddFooter>
  </headerFooter>
  <tableParts count="5">
    <tablePart r:id="rId4"/>
    <tablePart r:id="rId5"/>
    <tablePart r:id="rId6"/>
    <tablePart r:id="rId7"/>
    <tablePart r:id="rId8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60E07-08ED-4678-AE9A-5A822241D12C}">
  <dimension ref="A1:Q24"/>
  <sheetViews>
    <sheetView zoomScale="80" zoomScaleNormal="80" workbookViewId="0">
      <selection activeCell="A3" sqref="A3:XFD3"/>
    </sheetView>
  </sheetViews>
  <sheetFormatPr defaultColWidth="0" defaultRowHeight="12.75" zeroHeight="1" x14ac:dyDescent="0.2"/>
  <cols>
    <col min="1" max="1" width="10.7109375" customWidth="1"/>
    <col min="2" max="2" width="20.7109375" customWidth="1"/>
    <col min="3" max="3" width="35.7109375" customWidth="1"/>
    <col min="4" max="5" width="35.7109375" style="44" customWidth="1"/>
    <col min="6" max="6" width="35.85546875" style="44" customWidth="1"/>
    <col min="7" max="12" width="35.7109375" style="44" customWidth="1"/>
    <col min="13" max="16384" width="9.140625" hidden="1"/>
  </cols>
  <sheetData>
    <row r="1" spans="1:14" s="29" customFormat="1" ht="21" customHeight="1" x14ac:dyDescent="0.25">
      <c r="A1" s="32" t="s">
        <v>12</v>
      </c>
      <c r="B1" s="32"/>
      <c r="C1" s="32"/>
      <c r="D1" s="33"/>
      <c r="E1" s="33"/>
      <c r="F1" s="33"/>
      <c r="G1" s="33"/>
      <c r="H1" s="33"/>
      <c r="I1" s="30"/>
      <c r="J1" s="30"/>
      <c r="K1" s="30"/>
      <c r="L1" s="30"/>
    </row>
    <row r="2" spans="1:14" s="25" customFormat="1" ht="21" customHeight="1" x14ac:dyDescent="0.25">
      <c r="A2" s="31" t="s">
        <v>360</v>
      </c>
      <c r="B2" s="31"/>
      <c r="C2" s="31"/>
      <c r="D2" s="34"/>
      <c r="E2" s="34"/>
      <c r="F2" s="34"/>
      <c r="G2" s="34"/>
      <c r="H2" s="34"/>
      <c r="I2" s="24"/>
      <c r="J2" s="24"/>
      <c r="K2" s="24"/>
      <c r="L2" s="24"/>
    </row>
    <row r="3" spans="1:14" s="25" customFormat="1" ht="21" customHeight="1" x14ac:dyDescent="0.25">
      <c r="A3" s="59" t="s">
        <v>805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</row>
    <row r="4" spans="1:14" s="25" customFormat="1" ht="21" customHeight="1" x14ac:dyDescent="0.25">
      <c r="A4" s="69" t="s">
        <v>305</v>
      </c>
      <c r="B4" s="69"/>
      <c r="C4" s="69"/>
      <c r="D4" s="69"/>
      <c r="E4" s="69"/>
      <c r="F4" s="69"/>
      <c r="G4" s="69"/>
      <c r="H4" s="35"/>
      <c r="I4" s="24"/>
      <c r="J4" s="24"/>
      <c r="K4" s="24"/>
      <c r="L4" s="24"/>
    </row>
    <row r="5" spans="1:14" s="25" customFormat="1" ht="18" x14ac:dyDescent="0.25">
      <c r="A5" s="68" t="s">
        <v>358</v>
      </c>
      <c r="B5" s="68"/>
      <c r="C5" s="68"/>
      <c r="D5" s="68"/>
      <c r="E5" s="68"/>
      <c r="F5" s="68"/>
      <c r="G5" s="68"/>
      <c r="H5" s="68"/>
      <c r="I5" s="26"/>
      <c r="J5" s="26"/>
      <c r="K5" s="26"/>
      <c r="L5" s="26"/>
    </row>
    <row r="6" spans="1:14" ht="31.5" x14ac:dyDescent="0.2">
      <c r="A6" s="19" t="s">
        <v>25</v>
      </c>
      <c r="B6" s="19" t="s">
        <v>26</v>
      </c>
      <c r="C6" s="19" t="s">
        <v>27</v>
      </c>
      <c r="D6" s="41" t="s">
        <v>647</v>
      </c>
      <c r="E6" s="41" t="s">
        <v>649</v>
      </c>
      <c r="F6" s="41" t="s">
        <v>650</v>
      </c>
      <c r="G6" s="41" t="s">
        <v>652</v>
      </c>
      <c r="H6" s="41" t="s">
        <v>654</v>
      </c>
      <c r="I6" s="41" t="s">
        <v>656</v>
      </c>
      <c r="J6" s="41" t="s">
        <v>658</v>
      </c>
      <c r="K6" s="41" t="s">
        <v>659</v>
      </c>
      <c r="L6" s="45" t="s">
        <v>661</v>
      </c>
    </row>
    <row r="7" spans="1:14" ht="15.75" x14ac:dyDescent="0.2">
      <c r="A7" s="65" t="s">
        <v>41</v>
      </c>
      <c r="B7" s="66"/>
      <c r="C7" s="67"/>
      <c r="D7" s="42" t="s">
        <v>266</v>
      </c>
      <c r="E7" s="42" t="s">
        <v>267</v>
      </c>
      <c r="F7" s="42" t="s">
        <v>268</v>
      </c>
      <c r="G7" s="42" t="s">
        <v>269</v>
      </c>
      <c r="H7" s="42" t="s">
        <v>270</v>
      </c>
      <c r="I7" s="42" t="s">
        <v>271</v>
      </c>
      <c r="J7" s="42" t="s">
        <v>272</v>
      </c>
      <c r="K7" s="42" t="s">
        <v>273</v>
      </c>
      <c r="L7" s="43" t="s">
        <v>274</v>
      </c>
    </row>
    <row r="8" spans="1:14" ht="60" x14ac:dyDescent="0.2">
      <c r="A8" s="27" t="s">
        <v>306</v>
      </c>
      <c r="B8" s="20" t="s">
        <v>307</v>
      </c>
      <c r="C8" s="21" t="s">
        <v>95</v>
      </c>
      <c r="D8" s="43" t="s">
        <v>712</v>
      </c>
      <c r="E8" s="43" t="s">
        <v>712</v>
      </c>
      <c r="F8" s="43" t="s">
        <v>712</v>
      </c>
      <c r="G8" s="43" t="s">
        <v>712</v>
      </c>
      <c r="H8" s="43" t="s">
        <v>712</v>
      </c>
      <c r="I8" s="43" t="s">
        <v>712</v>
      </c>
      <c r="J8" s="43" t="s">
        <v>712</v>
      </c>
      <c r="K8" s="43" t="s">
        <v>712</v>
      </c>
      <c r="L8" s="43" t="s">
        <v>712</v>
      </c>
    </row>
    <row r="9" spans="1:14" ht="45" x14ac:dyDescent="0.2">
      <c r="A9" s="27" t="s">
        <v>512</v>
      </c>
      <c r="B9" s="20" t="s">
        <v>28</v>
      </c>
      <c r="C9" s="21" t="s">
        <v>29</v>
      </c>
      <c r="D9" s="43" t="s">
        <v>802</v>
      </c>
      <c r="E9" s="43" t="s">
        <v>648</v>
      </c>
      <c r="F9" s="43" t="s">
        <v>803</v>
      </c>
      <c r="G9" s="43" t="s">
        <v>651</v>
      </c>
      <c r="H9" s="43" t="s">
        <v>653</v>
      </c>
      <c r="I9" s="43" t="s">
        <v>655</v>
      </c>
      <c r="J9" s="43" t="s">
        <v>657</v>
      </c>
      <c r="K9" s="43" t="s">
        <v>804</v>
      </c>
      <c r="L9" s="43" t="s">
        <v>660</v>
      </c>
    </row>
    <row r="10" spans="1:14" ht="60" x14ac:dyDescent="0.2">
      <c r="A10" s="27" t="s">
        <v>308</v>
      </c>
      <c r="B10" s="20" t="s">
        <v>184</v>
      </c>
      <c r="C10" s="21" t="s">
        <v>309</v>
      </c>
      <c r="D10" s="43" t="s">
        <v>561</v>
      </c>
      <c r="E10" s="43" t="s">
        <v>561</v>
      </c>
      <c r="F10" s="43" t="s">
        <v>561</v>
      </c>
      <c r="G10" s="43" t="s">
        <v>561</v>
      </c>
      <c r="H10" s="43" t="s">
        <v>563</v>
      </c>
      <c r="I10" s="43" t="s">
        <v>561</v>
      </c>
      <c r="J10" s="43" t="s">
        <v>561</v>
      </c>
      <c r="K10" s="43" t="s">
        <v>672</v>
      </c>
      <c r="L10" s="43" t="s">
        <v>563</v>
      </c>
    </row>
    <row r="11" spans="1:14" ht="60" x14ac:dyDescent="0.2">
      <c r="A11" s="27" t="s">
        <v>310</v>
      </c>
      <c r="B11" s="20" t="s">
        <v>30</v>
      </c>
      <c r="C11" s="21" t="s">
        <v>31</v>
      </c>
      <c r="D11" s="43" t="s">
        <v>476</v>
      </c>
      <c r="E11" s="43" t="s">
        <v>476</v>
      </c>
      <c r="F11" s="43" t="s">
        <v>476</v>
      </c>
      <c r="G11" s="43" t="s">
        <v>476</v>
      </c>
      <c r="H11" s="43" t="s">
        <v>476</v>
      </c>
      <c r="I11" s="43" t="s">
        <v>476</v>
      </c>
      <c r="J11" s="43" t="s">
        <v>476</v>
      </c>
      <c r="K11" s="43" t="s">
        <v>476</v>
      </c>
      <c r="L11" s="43" t="s">
        <v>476</v>
      </c>
    </row>
    <row r="12" spans="1:14" ht="45" x14ac:dyDescent="0.2">
      <c r="A12" s="27" t="s">
        <v>311</v>
      </c>
      <c r="B12" s="20" t="s">
        <v>32</v>
      </c>
      <c r="C12" s="21" t="s">
        <v>187</v>
      </c>
      <c r="D12" s="43" t="s">
        <v>578</v>
      </c>
      <c r="E12" s="43" t="s">
        <v>673</v>
      </c>
      <c r="F12" s="43" t="s">
        <v>578</v>
      </c>
      <c r="G12" s="43" t="s">
        <v>673</v>
      </c>
      <c r="H12" s="43" t="s">
        <v>673</v>
      </c>
      <c r="I12" s="43" t="s">
        <v>673</v>
      </c>
      <c r="J12" s="43" t="s">
        <v>673</v>
      </c>
      <c r="K12" s="43" t="s">
        <v>673</v>
      </c>
      <c r="L12" s="43" t="s">
        <v>673</v>
      </c>
    </row>
    <row r="13" spans="1:14" ht="45" x14ac:dyDescent="0.2">
      <c r="A13" s="27" t="s">
        <v>312</v>
      </c>
      <c r="B13" s="20" t="s">
        <v>33</v>
      </c>
      <c r="C13" s="21" t="s">
        <v>42</v>
      </c>
      <c r="D13" s="43" t="s">
        <v>674</v>
      </c>
      <c r="E13" s="43" t="s">
        <v>580</v>
      </c>
      <c r="F13" s="43" t="s">
        <v>675</v>
      </c>
      <c r="G13" s="43" t="s">
        <v>580</v>
      </c>
      <c r="H13" s="43" t="s">
        <v>580</v>
      </c>
      <c r="I13" s="43" t="s">
        <v>580</v>
      </c>
      <c r="J13" s="43" t="s">
        <v>580</v>
      </c>
      <c r="K13" s="43" t="s">
        <v>580</v>
      </c>
      <c r="L13" s="43" t="s">
        <v>580</v>
      </c>
    </row>
    <row r="14" spans="1:14" ht="60" x14ac:dyDescent="0.2">
      <c r="A14" s="27" t="s">
        <v>313</v>
      </c>
      <c r="B14" s="20" t="s">
        <v>35</v>
      </c>
      <c r="C14" s="21" t="s">
        <v>314</v>
      </c>
      <c r="D14" s="43" t="s">
        <v>676</v>
      </c>
      <c r="E14" s="43" t="s">
        <v>677</v>
      </c>
      <c r="F14" s="43" t="s">
        <v>678</v>
      </c>
      <c r="G14" s="43" t="s">
        <v>679</v>
      </c>
      <c r="H14" s="43" t="s">
        <v>680</v>
      </c>
      <c r="I14" s="43" t="s">
        <v>681</v>
      </c>
      <c r="J14" s="43" t="s">
        <v>682</v>
      </c>
      <c r="K14" s="43" t="s">
        <v>683</v>
      </c>
      <c r="L14" s="43" t="s">
        <v>684</v>
      </c>
    </row>
    <row r="15" spans="1:14" ht="30" x14ac:dyDescent="0.2">
      <c r="A15" s="27" t="s">
        <v>315</v>
      </c>
      <c r="B15" s="20" t="s">
        <v>36</v>
      </c>
      <c r="C15" s="21" t="s">
        <v>106</v>
      </c>
      <c r="D15" s="43" t="s">
        <v>638</v>
      </c>
      <c r="E15" s="43" t="s">
        <v>685</v>
      </c>
      <c r="F15" s="43" t="s">
        <v>685</v>
      </c>
      <c r="G15" s="43" t="s">
        <v>685</v>
      </c>
      <c r="H15" s="43" t="s">
        <v>685</v>
      </c>
      <c r="I15" s="43" t="s">
        <v>685</v>
      </c>
      <c r="J15" s="43" t="s">
        <v>685</v>
      </c>
      <c r="K15" s="43" t="s">
        <v>685</v>
      </c>
      <c r="L15" s="43" t="s">
        <v>685</v>
      </c>
    </row>
    <row r="16" spans="1:14" ht="75" x14ac:dyDescent="0.2">
      <c r="A16" s="27" t="s">
        <v>316</v>
      </c>
      <c r="B16" s="20" t="s">
        <v>108</v>
      </c>
      <c r="C16" s="21" t="s">
        <v>37</v>
      </c>
      <c r="D16" s="43" t="s">
        <v>37</v>
      </c>
      <c r="E16" s="43" t="s">
        <v>37</v>
      </c>
      <c r="F16" s="43" t="s">
        <v>37</v>
      </c>
      <c r="G16" s="43" t="s">
        <v>37</v>
      </c>
      <c r="H16" s="43" t="s">
        <v>37</v>
      </c>
      <c r="I16" s="43" t="s">
        <v>37</v>
      </c>
      <c r="J16" s="43" t="s">
        <v>37</v>
      </c>
      <c r="K16" s="43" t="s">
        <v>37</v>
      </c>
      <c r="L16" s="43" t="s">
        <v>37</v>
      </c>
    </row>
    <row r="17" spans="1:17" ht="30" x14ac:dyDescent="0.2">
      <c r="A17" s="27" t="s">
        <v>317</v>
      </c>
      <c r="B17" s="20" t="s">
        <v>110</v>
      </c>
      <c r="C17" s="21" t="s">
        <v>111</v>
      </c>
      <c r="D17" s="43" t="s">
        <v>686</v>
      </c>
      <c r="E17" s="43" t="s">
        <v>687</v>
      </c>
      <c r="F17" s="43" t="s">
        <v>688</v>
      </c>
      <c r="G17" s="43" t="s">
        <v>689</v>
      </c>
      <c r="H17" s="43" t="s">
        <v>690</v>
      </c>
      <c r="I17" s="43" t="s">
        <v>691</v>
      </c>
      <c r="J17" s="43" t="s">
        <v>692</v>
      </c>
      <c r="K17" s="43" t="s">
        <v>693</v>
      </c>
      <c r="L17" s="43" t="s">
        <v>694</v>
      </c>
    </row>
    <row r="18" spans="1:17" ht="210" x14ac:dyDescent="0.2">
      <c r="A18" s="27" t="s">
        <v>318</v>
      </c>
      <c r="B18" s="20" t="s">
        <v>38</v>
      </c>
      <c r="C18" s="21" t="s">
        <v>113</v>
      </c>
      <c r="D18" s="43" t="s">
        <v>598</v>
      </c>
      <c r="E18" s="43" t="s">
        <v>695</v>
      </c>
      <c r="F18" s="43" t="s">
        <v>600</v>
      </c>
      <c r="G18" s="43" t="s">
        <v>601</v>
      </c>
      <c r="H18" s="43" t="s">
        <v>602</v>
      </c>
      <c r="I18" s="43" t="s">
        <v>695</v>
      </c>
      <c r="J18" s="43" t="s">
        <v>601</v>
      </c>
      <c r="K18" s="43" t="s">
        <v>695</v>
      </c>
      <c r="L18" s="43" t="s">
        <v>604</v>
      </c>
    </row>
    <row r="19" spans="1:17" ht="15" x14ac:dyDescent="0.2">
      <c r="A19" s="28" t="s">
        <v>319</v>
      </c>
      <c r="B19" s="22" t="s">
        <v>115</v>
      </c>
      <c r="C19" s="23" t="s">
        <v>116</v>
      </c>
      <c r="D19" s="43" t="s">
        <v>696</v>
      </c>
      <c r="E19" s="43" t="s">
        <v>696</v>
      </c>
      <c r="F19" s="43" t="s">
        <v>696</v>
      </c>
      <c r="G19" s="43" t="s">
        <v>696</v>
      </c>
      <c r="H19" s="43" t="s">
        <v>696</v>
      </c>
      <c r="I19" s="43" t="s">
        <v>696</v>
      </c>
      <c r="J19" s="43" t="s">
        <v>696</v>
      </c>
      <c r="K19" s="43" t="s">
        <v>696</v>
      </c>
      <c r="L19" s="43" t="s">
        <v>696</v>
      </c>
    </row>
    <row r="20" spans="1:17" ht="30" x14ac:dyDescent="0.2">
      <c r="A20" s="28" t="s">
        <v>320</v>
      </c>
      <c r="B20" s="22" t="s">
        <v>118</v>
      </c>
      <c r="C20" s="23" t="s">
        <v>321</v>
      </c>
      <c r="D20" s="43" t="s">
        <v>493</v>
      </c>
      <c r="E20" s="43" t="s">
        <v>697</v>
      </c>
      <c r="F20" s="43" t="s">
        <v>493</v>
      </c>
      <c r="G20" s="43" t="s">
        <v>609</v>
      </c>
      <c r="H20" s="43" t="s">
        <v>610</v>
      </c>
      <c r="I20" s="43" t="s">
        <v>697</v>
      </c>
      <c r="J20" s="43" t="s">
        <v>609</v>
      </c>
      <c r="K20" s="43" t="s">
        <v>697</v>
      </c>
      <c r="L20" s="43" t="s">
        <v>610</v>
      </c>
    </row>
    <row r="21" spans="1:17" ht="15" x14ac:dyDescent="0.2">
      <c r="A21" s="28" t="s">
        <v>322</v>
      </c>
      <c r="B21" s="22" t="s">
        <v>121</v>
      </c>
      <c r="C21" s="23" t="s">
        <v>323</v>
      </c>
      <c r="D21" s="43" t="s">
        <v>612</v>
      </c>
      <c r="E21" s="43" t="s">
        <v>698</v>
      </c>
      <c r="F21" s="43" t="s">
        <v>614</v>
      </c>
      <c r="G21" s="43" t="s">
        <v>615</v>
      </c>
      <c r="H21" s="43" t="s">
        <v>616</v>
      </c>
      <c r="I21" s="43" t="s">
        <v>698</v>
      </c>
      <c r="J21" s="43" t="s">
        <v>615</v>
      </c>
      <c r="K21" s="43" t="s">
        <v>699</v>
      </c>
      <c r="L21" s="43" t="s">
        <v>616</v>
      </c>
    </row>
    <row r="22" spans="1:17" ht="45" x14ac:dyDescent="0.2">
      <c r="A22" s="28" t="s">
        <v>324</v>
      </c>
      <c r="B22" s="22" t="s">
        <v>124</v>
      </c>
      <c r="C22" s="23" t="s">
        <v>125</v>
      </c>
      <c r="D22" s="43" t="s">
        <v>621</v>
      </c>
      <c r="E22" s="43" t="s">
        <v>621</v>
      </c>
      <c r="F22" s="43" t="s">
        <v>621</v>
      </c>
      <c r="G22" s="43" t="s">
        <v>621</v>
      </c>
      <c r="H22" s="43" t="s">
        <v>621</v>
      </c>
      <c r="I22" s="43" t="s">
        <v>621</v>
      </c>
      <c r="J22" s="43" t="s">
        <v>621</v>
      </c>
      <c r="K22" s="43" t="s">
        <v>621</v>
      </c>
      <c r="L22" s="43" t="s">
        <v>621</v>
      </c>
    </row>
    <row r="23" spans="1:17" ht="45" x14ac:dyDescent="0.2">
      <c r="A23" s="28" t="s">
        <v>325</v>
      </c>
      <c r="B23" s="22" t="s">
        <v>39</v>
      </c>
      <c r="C23" s="23" t="s">
        <v>40</v>
      </c>
      <c r="D23" s="43" t="s">
        <v>503</v>
      </c>
      <c r="E23" s="43" t="s">
        <v>503</v>
      </c>
      <c r="F23" s="43" t="s">
        <v>503</v>
      </c>
      <c r="G23" s="43" t="s">
        <v>503</v>
      </c>
      <c r="H23" s="43" t="s">
        <v>503</v>
      </c>
      <c r="I23" s="43" t="s">
        <v>503</v>
      </c>
      <c r="J23" s="43" t="s">
        <v>503</v>
      </c>
      <c r="K23" s="43" t="s">
        <v>503</v>
      </c>
      <c r="L23" s="43" t="s">
        <v>503</v>
      </c>
    </row>
    <row r="24" spans="1:17" s="72" customFormat="1" ht="15" x14ac:dyDescent="0.2">
      <c r="A24" s="72" t="s">
        <v>474</v>
      </c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</row>
  </sheetData>
  <sheetProtection algorithmName="SHA-512" hashValue="RtqHmLFHEXqLRProFwbOfixi6Lu4YTMtmnbhulibNXlGnbwuPmEfdhBRq9ijwaokO4h40RdIQIQo5YcpGXfnXA==" saltValue="1UoJgTlO7UOy9S3CBB668w==" spinCount="100000" sheet="1" objects="1" scenarios="1"/>
  <mergeCells count="5">
    <mergeCell ref="A4:G4"/>
    <mergeCell ref="A5:H5"/>
    <mergeCell ref="A7:C7"/>
    <mergeCell ref="A24:XFD24"/>
    <mergeCell ref="A3:N3"/>
  </mergeCells>
  <dataValidations count="4">
    <dataValidation allowBlank="1" showInputMessage="1" showErrorMessage="1" prompt="Item Description" sqref="D6:L6" xr:uid="{1C739B05-E2C9-466A-A2A8-1DFABAEB92F3}"/>
    <dataValidation allowBlank="1" showInputMessage="1" showErrorMessage="1" prompt="CLIN #" sqref="D7:L7" xr:uid="{1C1C39C8-923C-40A9-936B-E66043057150}"/>
    <dataValidation allowBlank="1" showInputMessage="1" showErrorMessage="1" prompt="SKU #" sqref="D9:L9" xr:uid="{12BF980C-63A9-49A9-99F0-CAFE28636EE4}"/>
    <dataValidation allowBlank="1" showInputMessage="1" showErrorMessage="1" prompt="Specification" sqref="D10:L23 D8:L8" xr:uid="{3E7C21EF-FB64-416F-A7DB-A1F668FD6D11}"/>
  </dataValidations>
  <pageMargins left="0.7" right="0.7" top="0.75" bottom="0.75" header="0.3" footer="0.3"/>
  <pageSetup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232BF-8865-4F27-B02B-4DE3CD74DE4C}">
  <dimension ref="A1:O19"/>
  <sheetViews>
    <sheetView zoomScale="80" zoomScaleNormal="80" workbookViewId="0">
      <selection activeCell="A3" sqref="A3:XFD3"/>
    </sheetView>
  </sheetViews>
  <sheetFormatPr defaultColWidth="0" defaultRowHeight="12.75" zeroHeight="1" x14ac:dyDescent="0.2"/>
  <cols>
    <col min="1" max="1" width="10.7109375" customWidth="1"/>
    <col min="2" max="2" width="20.7109375" customWidth="1"/>
    <col min="3" max="3" width="35.7109375" customWidth="1"/>
    <col min="4" max="5" width="35.7109375" style="44" customWidth="1"/>
    <col min="6" max="8" width="9.140625" hidden="1" customWidth="1"/>
    <col min="9" max="15" width="0" hidden="1" customWidth="1"/>
    <col min="16" max="16384" width="9.140625" hidden="1"/>
  </cols>
  <sheetData>
    <row r="1" spans="1:14" s="29" customFormat="1" ht="21" customHeight="1" x14ac:dyDescent="0.25">
      <c r="A1" s="32" t="s">
        <v>12</v>
      </c>
      <c r="B1" s="32"/>
      <c r="C1" s="32"/>
      <c r="D1" s="33"/>
      <c r="E1" s="33"/>
      <c r="F1" s="30"/>
      <c r="G1" s="30"/>
      <c r="H1" s="30"/>
      <c r="I1" s="30"/>
      <c r="J1" s="30"/>
      <c r="K1" s="30"/>
      <c r="L1" s="30"/>
    </row>
    <row r="2" spans="1:14" s="25" customFormat="1" ht="21" customHeight="1" x14ac:dyDescent="0.25">
      <c r="A2" s="31" t="s">
        <v>360</v>
      </c>
      <c r="B2" s="31"/>
      <c r="C2" s="31"/>
      <c r="D2" s="34"/>
      <c r="E2" s="34"/>
      <c r="F2" s="24"/>
      <c r="G2" s="24"/>
      <c r="H2" s="24"/>
      <c r="I2" s="24"/>
      <c r="J2" s="24"/>
      <c r="K2" s="24"/>
      <c r="L2" s="24"/>
    </row>
    <row r="3" spans="1:14" s="25" customFormat="1" ht="21" customHeight="1" x14ac:dyDescent="0.25">
      <c r="A3" s="59" t="s">
        <v>805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</row>
    <row r="4" spans="1:14" s="25" customFormat="1" ht="21" customHeight="1" x14ac:dyDescent="0.25">
      <c r="A4" s="69" t="s">
        <v>328</v>
      </c>
      <c r="B4" s="69"/>
      <c r="C4" s="69"/>
      <c r="D4" s="69"/>
      <c r="E4" s="69"/>
      <c r="F4" s="24"/>
      <c r="G4" s="24"/>
      <c r="H4" s="24"/>
      <c r="I4" s="24"/>
      <c r="J4" s="24"/>
      <c r="K4" s="24"/>
      <c r="L4" s="24"/>
    </row>
    <row r="5" spans="1:14" s="25" customFormat="1" ht="18" x14ac:dyDescent="0.25">
      <c r="A5" s="68" t="s">
        <v>358</v>
      </c>
      <c r="B5" s="68"/>
      <c r="C5" s="68"/>
      <c r="D5" s="68"/>
      <c r="E5" s="68"/>
      <c r="F5" s="26"/>
      <c r="G5" s="26"/>
      <c r="H5" s="26"/>
      <c r="I5" s="26"/>
      <c r="J5" s="26"/>
      <c r="K5" s="26"/>
      <c r="L5" s="26"/>
    </row>
    <row r="6" spans="1:14" ht="31.5" x14ac:dyDescent="0.2">
      <c r="A6" s="19" t="s">
        <v>25</v>
      </c>
      <c r="B6" s="19" t="s">
        <v>26</v>
      </c>
      <c r="C6" s="19" t="s">
        <v>27</v>
      </c>
      <c r="D6" s="41" t="s">
        <v>630</v>
      </c>
      <c r="E6" s="41" t="s">
        <v>629</v>
      </c>
    </row>
    <row r="7" spans="1:14" ht="15.75" x14ac:dyDescent="0.2">
      <c r="A7" s="65" t="s">
        <v>41</v>
      </c>
      <c r="B7" s="66"/>
      <c r="C7" s="67"/>
      <c r="D7" s="42" t="s">
        <v>710</v>
      </c>
      <c r="E7" s="42" t="s">
        <v>711</v>
      </c>
    </row>
    <row r="8" spans="1:14" ht="60" x14ac:dyDescent="0.2">
      <c r="A8" s="27" t="s">
        <v>329</v>
      </c>
      <c r="B8" s="20" t="s">
        <v>330</v>
      </c>
      <c r="C8" s="21" t="s">
        <v>331</v>
      </c>
      <c r="D8" s="43" t="s">
        <v>712</v>
      </c>
      <c r="E8" s="43" t="s">
        <v>713</v>
      </c>
    </row>
    <row r="9" spans="1:14" ht="45" x14ac:dyDescent="0.2">
      <c r="A9" s="27" t="s">
        <v>512</v>
      </c>
      <c r="B9" s="20" t="s">
        <v>28</v>
      </c>
      <c r="C9" s="21" t="s">
        <v>29</v>
      </c>
      <c r="D9" s="43" t="s">
        <v>380</v>
      </c>
      <c r="E9" s="43" t="s">
        <v>381</v>
      </c>
    </row>
    <row r="10" spans="1:14" ht="15" x14ac:dyDescent="0.2">
      <c r="A10" s="27" t="s">
        <v>332</v>
      </c>
      <c r="B10" s="20" t="s">
        <v>333</v>
      </c>
      <c r="C10" s="21" t="s">
        <v>334</v>
      </c>
      <c r="D10" s="43" t="s">
        <v>700</v>
      </c>
      <c r="E10" s="43" t="s">
        <v>700</v>
      </c>
    </row>
    <row r="11" spans="1:14" ht="30" x14ac:dyDescent="0.2">
      <c r="A11" s="27" t="s">
        <v>335</v>
      </c>
      <c r="B11" s="20" t="s">
        <v>336</v>
      </c>
      <c r="C11" s="21" t="s">
        <v>337</v>
      </c>
      <c r="D11" s="46">
        <v>0.67291666666666661</v>
      </c>
      <c r="E11" s="43" t="s">
        <v>701</v>
      </c>
    </row>
    <row r="12" spans="1:14" ht="30" x14ac:dyDescent="0.2">
      <c r="A12" s="27" t="s">
        <v>338</v>
      </c>
      <c r="B12" s="20" t="s">
        <v>339</v>
      </c>
      <c r="C12" s="21" t="s">
        <v>340</v>
      </c>
      <c r="D12" s="43" t="s">
        <v>701</v>
      </c>
      <c r="E12" s="43" t="s">
        <v>702</v>
      </c>
    </row>
    <row r="13" spans="1:14" ht="15" x14ac:dyDescent="0.2">
      <c r="A13" s="27" t="s">
        <v>341</v>
      </c>
      <c r="B13" s="20" t="s">
        <v>342</v>
      </c>
      <c r="C13" s="21" t="s">
        <v>343</v>
      </c>
      <c r="D13" s="43" t="s">
        <v>702</v>
      </c>
      <c r="E13" s="43" t="s">
        <v>703</v>
      </c>
    </row>
    <row r="14" spans="1:14" ht="15" x14ac:dyDescent="0.2">
      <c r="A14" s="27" t="s">
        <v>344</v>
      </c>
      <c r="B14" s="20" t="s">
        <v>345</v>
      </c>
      <c r="C14" s="21" t="s">
        <v>346</v>
      </c>
      <c r="D14" s="43" t="s">
        <v>704</v>
      </c>
      <c r="E14" s="43" t="s">
        <v>705</v>
      </c>
    </row>
    <row r="15" spans="1:14" ht="15" x14ac:dyDescent="0.2">
      <c r="A15" s="27" t="s">
        <v>347</v>
      </c>
      <c r="B15" s="20" t="s">
        <v>348</v>
      </c>
      <c r="C15" s="21" t="s">
        <v>349</v>
      </c>
      <c r="D15" s="43" t="s">
        <v>705</v>
      </c>
      <c r="E15" s="43" t="s">
        <v>706</v>
      </c>
    </row>
    <row r="16" spans="1:14" ht="30" x14ac:dyDescent="0.2">
      <c r="A16" s="27" t="s">
        <v>350</v>
      </c>
      <c r="B16" s="20" t="s">
        <v>351</v>
      </c>
      <c r="C16" s="21" t="s">
        <v>352</v>
      </c>
      <c r="D16" s="43" t="s">
        <v>706</v>
      </c>
      <c r="E16" s="43" t="s">
        <v>352</v>
      </c>
    </row>
    <row r="17" spans="1:5" ht="15" x14ac:dyDescent="0.2">
      <c r="A17" s="27" t="s">
        <v>353</v>
      </c>
      <c r="B17" s="20" t="s">
        <v>354</v>
      </c>
      <c r="C17" s="21" t="s">
        <v>355</v>
      </c>
      <c r="D17" s="43" t="s">
        <v>707</v>
      </c>
      <c r="E17" s="43" t="s">
        <v>355</v>
      </c>
    </row>
    <row r="18" spans="1:5" ht="15" x14ac:dyDescent="0.2">
      <c r="A18" s="27" t="s">
        <v>356</v>
      </c>
      <c r="B18" s="20" t="s">
        <v>121</v>
      </c>
      <c r="C18" s="21" t="s">
        <v>357</v>
      </c>
      <c r="D18" s="43" t="s">
        <v>708</v>
      </c>
      <c r="E18" s="43" t="s">
        <v>709</v>
      </c>
    </row>
    <row r="19" spans="1:5" ht="15" x14ac:dyDescent="0.2">
      <c r="A19" s="72" t="s">
        <v>474</v>
      </c>
      <c r="B19" s="73"/>
      <c r="C19" s="73"/>
      <c r="D19" s="73"/>
      <c r="E19" s="73"/>
    </row>
  </sheetData>
  <sheetProtection algorithmName="SHA-512" hashValue="C+x+cYkiWUtrsOH+lPhDpsjqSvGPlJp86fr0QXAw/iPvUehYzxkphFpq9gk74VK7pAX39EQWJ772WkmK3nSdGA==" saltValue="GygbPr8ennc280HVEwRmsA==" spinCount="100000" sheet="1" objects="1" scenarios="1"/>
  <mergeCells count="5">
    <mergeCell ref="A4:E4"/>
    <mergeCell ref="A5:E5"/>
    <mergeCell ref="A7:C7"/>
    <mergeCell ref="A19:E19"/>
    <mergeCell ref="A3:N3"/>
  </mergeCells>
  <dataValidations count="4">
    <dataValidation allowBlank="1" showInputMessage="1" showErrorMessage="1" prompt="Item Description" sqref="D6:E6" xr:uid="{33578285-ED2E-4FB0-A551-F3D059C8C347}"/>
    <dataValidation allowBlank="1" showInputMessage="1" showErrorMessage="1" prompt="CLIN #" sqref="D7:E7" xr:uid="{40777C0C-71BB-4F6F-8171-768F82E92D51}"/>
    <dataValidation allowBlank="1" showInputMessage="1" showErrorMessage="1" prompt="SKU #" sqref="D9:E9" xr:uid="{E29F9637-21FC-4BC6-B850-709C05BF7FE3}"/>
    <dataValidation allowBlank="1" showInputMessage="1" showErrorMessage="1" prompt="Specification" sqref="D8:E8 D10:E18" xr:uid="{C73CCF62-A004-4FDB-AEC0-A24EA7DAD4BA}"/>
  </dataValidation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Standard (LS)</vt:lpstr>
      <vt:lpstr>LS Configuration</vt:lpstr>
      <vt:lpstr>Power (LP)</vt:lpstr>
      <vt:lpstr>LP Configuration</vt:lpstr>
      <vt:lpstr>Ultralight (LU)</vt:lpstr>
      <vt:lpstr>LU Configuration</vt:lpstr>
      <vt:lpstr>Mobile Workstation (LM)</vt:lpstr>
      <vt:lpstr>LM Configuration</vt:lpstr>
      <vt:lpstr>MP Configuration</vt:lpstr>
      <vt:lpstr>'Mobile Workstation (LM)'!Print_Titles</vt:lpstr>
      <vt:lpstr>'Power (LP)'!Print_Titles</vt:lpstr>
      <vt:lpstr>'Standard (LS)'!Print_Titles</vt:lpstr>
      <vt:lpstr>'Ultralight (LU)'!Print_Titles</vt:lpstr>
    </vt:vector>
  </TitlesOfParts>
  <Company>AMS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Cosgrove, Robert@DGS</dc:creator>
  <cp:lastModifiedBy>Tardiff, Eileen@DGS</cp:lastModifiedBy>
  <cp:lastPrinted>2019-07-05T22:39:02Z</cp:lastPrinted>
  <dcterms:created xsi:type="dcterms:W3CDTF">2008-07-23T22:58:57Z</dcterms:created>
  <dcterms:modified xsi:type="dcterms:W3CDTF">2022-06-15T18:19:12Z</dcterms:modified>
</cp:coreProperties>
</file>